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2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14" i="16"/>
  <c r="F15"/>
  <c r="F16"/>
  <c r="F17"/>
  <c r="F18"/>
  <c r="F19"/>
  <c r="F13"/>
  <c r="F21" i="12"/>
  <c r="F16"/>
  <c r="F17"/>
  <c r="F18"/>
  <c r="F19"/>
  <c r="F20"/>
  <c r="F15"/>
  <c r="F3" i="7"/>
  <c r="G3"/>
  <c r="H3" s="1"/>
  <c r="F4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219" i="7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 s="1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 s="1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<sst xmlns="http://schemas.openxmlformats.org/spreadsheetml/2006/main" count="43" uniqueCount="13">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</sst>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617217847769039"/>
          <c:y val="0.16203746590499721"/>
          <c:w val="0.79134295227524976"/>
          <c:h val="0.65579119086460624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6"/>
            <c:marker>
              <c:symbol val="diamond"/>
              <c:size val="9"/>
            </c:marker>
          </c:dPt>
          <c:dPt>
            <c:idx val="42"/>
            <c:marker>
              <c:symbol val="diamond"/>
              <c:size val="9"/>
            </c:marker>
          </c:dPt>
          <c:dPt>
            <c:idx val="93"/>
            <c:marker>
              <c:symbol val="square"/>
              <c:size val="9"/>
            </c:marker>
          </c:dPt>
          <c:dLbls>
            <c:dLbl>
              <c:idx val="0"/>
              <c:delete val="1"/>
            </c:dLbl>
            <c:dLbl>
              <c:idx val="6"/>
              <c:layout>
                <c:manualLayout>
                  <c:x val="-7.4074074074074094E-3"/>
                  <c:y val="-3.2679738562091526E-2"/>
                </c:manualLayout>
              </c:layout>
              <c:dLblPos val="r"/>
              <c:showVal val="1"/>
            </c:dLbl>
            <c:dLbl>
              <c:idx val="42"/>
              <c:layout>
                <c:manualLayout>
                  <c:x val="-9.4814814814814824E-2"/>
                  <c:y val="1.9607843137254902E-2"/>
                </c:manualLayout>
              </c:layout>
              <c:dLblPos val="r"/>
              <c:showVal val="1"/>
            </c:dLbl>
            <c:dLbl>
              <c:idx val="43"/>
              <c:delete val="1"/>
            </c:dLbl>
            <c:dLbl>
              <c:idx val="93"/>
              <c:layout>
                <c:manualLayout>
                  <c:x val="-7.7037037037037126E-2"/>
                  <c:y val="3.050108932461874E-2"/>
                </c:manualLayout>
              </c:layout>
              <c:dLblPos val="r"/>
              <c:showVal val="1"/>
            </c:dLbl>
            <c:dLbl>
              <c:idx val="99"/>
              <c:delete val="1"/>
            </c:dLbl>
            <c:dLbl>
              <c:idx val="100"/>
              <c:delete val="1"/>
            </c:dLbl>
            <c:delete val="1"/>
            <c:dLblPos val="r"/>
          </c:dLbls>
          <c:xVal>
            <c:numRef>
              <c:f>'Peak data'!$D$3:$D$1667</c:f>
              <c:numCache>
                <c:formatCode>General</c:formatCode>
                <c:ptCount val="1651"/>
                <c:pt idx="0">
                  <c:v>48</c:v>
                </c:pt>
                <c:pt idx="1">
                  <c:v>51</c:v>
                </c:pt>
                <c:pt idx="2">
                  <c:v>52</c:v>
                </c:pt>
                <c:pt idx="3">
                  <c:v>55</c:v>
                </c:pt>
                <c:pt idx="4">
                  <c:v>58</c:v>
                </c:pt>
                <c:pt idx="5">
                  <c:v>55</c:v>
                </c:pt>
                <c:pt idx="6">
                  <c:v>48</c:v>
                </c:pt>
                <c:pt idx="7">
                  <c:v>108</c:v>
                </c:pt>
                <c:pt idx="8">
                  <c:v>202</c:v>
                </c:pt>
                <c:pt idx="9">
                  <c:v>280</c:v>
                </c:pt>
                <c:pt idx="10">
                  <c:v>362</c:v>
                </c:pt>
                <c:pt idx="11">
                  <c:v>521</c:v>
                </c:pt>
                <c:pt idx="12">
                  <c:v>604</c:v>
                </c:pt>
                <c:pt idx="13">
                  <c:v>684</c:v>
                </c:pt>
                <c:pt idx="14">
                  <c:v>769</c:v>
                </c:pt>
                <c:pt idx="15">
                  <c:v>846</c:v>
                </c:pt>
                <c:pt idx="16">
                  <c:v>927</c:v>
                </c:pt>
                <c:pt idx="17">
                  <c:v>1005</c:v>
                </c:pt>
                <c:pt idx="18">
                  <c:v>1170</c:v>
                </c:pt>
                <c:pt idx="19">
                  <c:v>1251</c:v>
                </c:pt>
                <c:pt idx="20">
                  <c:v>1330</c:v>
                </c:pt>
                <c:pt idx="21">
                  <c:v>1413</c:v>
                </c:pt>
                <c:pt idx="22">
                  <c:v>1493</c:v>
                </c:pt>
                <c:pt idx="23">
                  <c:v>1575</c:v>
                </c:pt>
                <c:pt idx="24">
                  <c:v>1651</c:v>
                </c:pt>
                <c:pt idx="25">
                  <c:v>1812</c:v>
                </c:pt>
                <c:pt idx="26">
                  <c:v>1895</c:v>
                </c:pt>
                <c:pt idx="27">
                  <c:v>1976</c:v>
                </c:pt>
                <c:pt idx="28">
                  <c:v>2056</c:v>
                </c:pt>
                <c:pt idx="29">
                  <c:v>2136</c:v>
                </c:pt>
                <c:pt idx="30">
                  <c:v>2216</c:v>
                </c:pt>
                <c:pt idx="31">
                  <c:v>2296</c:v>
                </c:pt>
                <c:pt idx="32">
                  <c:v>2469</c:v>
                </c:pt>
                <c:pt idx="33">
                  <c:v>2561</c:v>
                </c:pt>
                <c:pt idx="34">
                  <c:v>2654</c:v>
                </c:pt>
                <c:pt idx="35">
                  <c:v>2746</c:v>
                </c:pt>
                <c:pt idx="36">
                  <c:v>2840</c:v>
                </c:pt>
                <c:pt idx="37">
                  <c:v>2928</c:v>
                </c:pt>
                <c:pt idx="38">
                  <c:v>3019</c:v>
                </c:pt>
                <c:pt idx="39">
                  <c:v>3197</c:v>
                </c:pt>
                <c:pt idx="40">
                  <c:v>3280</c:v>
                </c:pt>
                <c:pt idx="41">
                  <c:v>3348</c:v>
                </c:pt>
                <c:pt idx="42">
                  <c:v>3419</c:v>
                </c:pt>
                <c:pt idx="43">
                  <c:v>3496</c:v>
                </c:pt>
                <c:pt idx="44">
                  <c:v>3573</c:v>
                </c:pt>
                <c:pt idx="45">
                  <c:v>3645</c:v>
                </c:pt>
                <c:pt idx="46">
                  <c:v>3794</c:v>
                </c:pt>
                <c:pt idx="47">
                  <c:v>3856</c:v>
                </c:pt>
                <c:pt idx="48">
                  <c:v>3937</c:v>
                </c:pt>
                <c:pt idx="49">
                  <c:v>4002</c:v>
                </c:pt>
                <c:pt idx="50">
                  <c:v>4078</c:v>
                </c:pt>
                <c:pt idx="51">
                  <c:v>4153</c:v>
                </c:pt>
                <c:pt idx="52">
                  <c:v>4224</c:v>
                </c:pt>
                <c:pt idx="53">
                  <c:v>4372</c:v>
                </c:pt>
                <c:pt idx="54">
                  <c:v>4449</c:v>
                </c:pt>
                <c:pt idx="55">
                  <c:v>4524</c:v>
                </c:pt>
                <c:pt idx="56">
                  <c:v>4602</c:v>
                </c:pt>
                <c:pt idx="57">
                  <c:v>4670</c:v>
                </c:pt>
                <c:pt idx="58">
                  <c:v>4757</c:v>
                </c:pt>
                <c:pt idx="59">
                  <c:v>4825</c:v>
                </c:pt>
                <c:pt idx="60">
                  <c:v>4984</c:v>
                </c:pt>
                <c:pt idx="61">
                  <c:v>5062</c:v>
                </c:pt>
                <c:pt idx="62">
                  <c:v>5149</c:v>
                </c:pt>
                <c:pt idx="63">
                  <c:v>5216</c:v>
                </c:pt>
                <c:pt idx="64">
                  <c:v>5311</c:v>
                </c:pt>
                <c:pt idx="65">
                  <c:v>5382</c:v>
                </c:pt>
                <c:pt idx="66">
                  <c:v>5456</c:v>
                </c:pt>
                <c:pt idx="67">
                  <c:v>5626</c:v>
                </c:pt>
                <c:pt idx="68">
                  <c:v>5699</c:v>
                </c:pt>
                <c:pt idx="69">
                  <c:v>5793</c:v>
                </c:pt>
                <c:pt idx="70">
                  <c:v>5868</c:v>
                </c:pt>
                <c:pt idx="71">
                  <c:v>5952</c:v>
                </c:pt>
                <c:pt idx="72">
                  <c:v>6012</c:v>
                </c:pt>
                <c:pt idx="73">
                  <c:v>6095</c:v>
                </c:pt>
                <c:pt idx="74">
                  <c:v>6187</c:v>
                </c:pt>
                <c:pt idx="75">
                  <c:v>6343</c:v>
                </c:pt>
                <c:pt idx="76">
                  <c:v>6411</c:v>
                </c:pt>
                <c:pt idx="77">
                  <c:v>6509</c:v>
                </c:pt>
                <c:pt idx="78">
                  <c:v>6568</c:v>
                </c:pt>
                <c:pt idx="79">
                  <c:v>6672</c:v>
                </c:pt>
                <c:pt idx="80">
                  <c:v>6740</c:v>
                </c:pt>
                <c:pt idx="81">
                  <c:v>6830</c:v>
                </c:pt>
                <c:pt idx="82">
                  <c:v>6981</c:v>
                </c:pt>
                <c:pt idx="83">
                  <c:v>7073</c:v>
                </c:pt>
                <c:pt idx="84">
                  <c:v>7132</c:v>
                </c:pt>
                <c:pt idx="85">
                  <c:v>7237</c:v>
                </c:pt>
                <c:pt idx="86">
                  <c:v>7405</c:v>
                </c:pt>
                <c:pt idx="87">
                  <c:v>7573</c:v>
                </c:pt>
                <c:pt idx="88">
                  <c:v>7621</c:v>
                </c:pt>
                <c:pt idx="89">
                  <c:v>7729</c:v>
                </c:pt>
                <c:pt idx="90">
                  <c:v>7788</c:v>
                </c:pt>
                <c:pt idx="91">
                  <c:v>7879</c:v>
                </c:pt>
                <c:pt idx="92">
                  <c:v>7935</c:v>
                </c:pt>
                <c:pt idx="93">
                  <c:v>8000</c:v>
                </c:pt>
              </c:numCache>
            </c:numRef>
          </c:xVal>
          <c:yVal>
            <c:numRef>
              <c:f>'Peak data'!$G$3:$G$1667</c:f>
              <c:numCache>
                <c:formatCode>0.00</c:formatCode>
                <c:ptCount val="1651"/>
                <c:pt idx="0">
                  <c:v>127.58750000000001</c:v>
                </c:pt>
                <c:pt idx="1">
                  <c:v>127.58750000000001</c:v>
                </c:pt>
                <c:pt idx="2">
                  <c:v>127.58750000000001</c:v>
                </c:pt>
                <c:pt idx="3">
                  <c:v>127.58750000000001</c:v>
                </c:pt>
                <c:pt idx="4">
                  <c:v>127.58750000000001</c:v>
                </c:pt>
                <c:pt idx="5">
                  <c:v>126.70250000000001</c:v>
                </c:pt>
                <c:pt idx="6">
                  <c:v>126.70250000000001</c:v>
                </c:pt>
                <c:pt idx="7">
                  <c:v>126.70250000000001</c:v>
                </c:pt>
                <c:pt idx="8">
                  <c:v>125.81750000000001</c:v>
                </c:pt>
                <c:pt idx="9">
                  <c:v>124.93250000000002</c:v>
                </c:pt>
                <c:pt idx="10">
                  <c:v>123.31</c:v>
                </c:pt>
                <c:pt idx="11">
                  <c:v>121.54000000000002</c:v>
                </c:pt>
                <c:pt idx="12">
                  <c:v>120.655</c:v>
                </c:pt>
                <c:pt idx="13">
                  <c:v>119.77000000000001</c:v>
                </c:pt>
                <c:pt idx="14">
                  <c:v>119.77000000000001</c:v>
                </c:pt>
                <c:pt idx="15">
                  <c:v>119.77000000000001</c:v>
                </c:pt>
                <c:pt idx="16">
                  <c:v>118.88500000000001</c:v>
                </c:pt>
                <c:pt idx="17">
                  <c:v>118.88500000000001</c:v>
                </c:pt>
                <c:pt idx="18">
                  <c:v>118.88500000000001</c:v>
                </c:pt>
                <c:pt idx="19">
                  <c:v>118</c:v>
                </c:pt>
                <c:pt idx="20">
                  <c:v>118</c:v>
                </c:pt>
                <c:pt idx="21">
                  <c:v>118</c:v>
                </c:pt>
                <c:pt idx="22">
                  <c:v>118</c:v>
                </c:pt>
                <c:pt idx="23">
                  <c:v>118</c:v>
                </c:pt>
                <c:pt idx="24">
                  <c:v>118</c:v>
                </c:pt>
                <c:pt idx="25">
                  <c:v>118</c:v>
                </c:pt>
                <c:pt idx="26">
                  <c:v>118</c:v>
                </c:pt>
                <c:pt idx="27">
                  <c:v>118</c:v>
                </c:pt>
                <c:pt idx="28">
                  <c:v>118</c:v>
                </c:pt>
                <c:pt idx="29">
                  <c:v>118</c:v>
                </c:pt>
                <c:pt idx="30">
                  <c:v>118</c:v>
                </c:pt>
                <c:pt idx="31">
                  <c:v>118</c:v>
                </c:pt>
                <c:pt idx="32">
                  <c:v>117.11500000000001</c:v>
                </c:pt>
                <c:pt idx="33">
                  <c:v>117.11500000000001</c:v>
                </c:pt>
                <c:pt idx="34">
                  <c:v>117.11500000000001</c:v>
                </c:pt>
                <c:pt idx="35">
                  <c:v>117.11500000000001</c:v>
                </c:pt>
                <c:pt idx="36">
                  <c:v>117.11500000000001</c:v>
                </c:pt>
                <c:pt idx="37">
                  <c:v>117.11500000000001</c:v>
                </c:pt>
                <c:pt idx="38">
                  <c:v>117.11500000000001</c:v>
                </c:pt>
                <c:pt idx="39">
                  <c:v>116.23</c:v>
                </c:pt>
                <c:pt idx="40">
                  <c:v>116.23</c:v>
                </c:pt>
                <c:pt idx="41">
                  <c:v>116.23</c:v>
                </c:pt>
                <c:pt idx="42">
                  <c:v>116.23</c:v>
                </c:pt>
                <c:pt idx="43">
                  <c:v>114.3125</c:v>
                </c:pt>
                <c:pt idx="44">
                  <c:v>111.95250000000001</c:v>
                </c:pt>
                <c:pt idx="45">
                  <c:v>109.2975</c:v>
                </c:pt>
                <c:pt idx="46">
                  <c:v>103.98750000000001</c:v>
                </c:pt>
                <c:pt idx="47">
                  <c:v>101.33250000000001</c:v>
                </c:pt>
                <c:pt idx="48">
                  <c:v>98.087500000000006</c:v>
                </c:pt>
                <c:pt idx="49">
                  <c:v>95.284999999999997</c:v>
                </c:pt>
                <c:pt idx="50">
                  <c:v>91.745000000000005</c:v>
                </c:pt>
                <c:pt idx="51">
                  <c:v>89.237500000000011</c:v>
                </c:pt>
                <c:pt idx="52">
                  <c:v>86.58250000000001</c:v>
                </c:pt>
                <c:pt idx="53">
                  <c:v>81.862500000000011</c:v>
                </c:pt>
                <c:pt idx="54">
                  <c:v>79.650000000000006</c:v>
                </c:pt>
                <c:pt idx="55">
                  <c:v>76.110000000000014</c:v>
                </c:pt>
                <c:pt idx="56">
                  <c:v>73.454999999999998</c:v>
                </c:pt>
                <c:pt idx="57">
                  <c:v>70.800000000000011</c:v>
                </c:pt>
                <c:pt idx="58">
                  <c:v>68.14500000000001</c:v>
                </c:pt>
                <c:pt idx="59">
                  <c:v>66.522500000000008</c:v>
                </c:pt>
                <c:pt idx="60">
                  <c:v>61.212500000000006</c:v>
                </c:pt>
                <c:pt idx="61">
                  <c:v>59.442500000000003</c:v>
                </c:pt>
                <c:pt idx="62">
                  <c:v>57.672500000000007</c:v>
                </c:pt>
                <c:pt idx="63">
                  <c:v>56.050000000000004</c:v>
                </c:pt>
                <c:pt idx="64">
                  <c:v>54.28</c:v>
                </c:pt>
                <c:pt idx="65">
                  <c:v>52.510000000000005</c:v>
                </c:pt>
                <c:pt idx="66">
                  <c:v>50.74</c:v>
                </c:pt>
                <c:pt idx="67">
                  <c:v>47.2</c:v>
                </c:pt>
                <c:pt idx="68">
                  <c:v>46.314999999999998</c:v>
                </c:pt>
                <c:pt idx="69">
                  <c:v>44.692500000000003</c:v>
                </c:pt>
                <c:pt idx="70">
                  <c:v>42.922500000000007</c:v>
                </c:pt>
                <c:pt idx="71">
                  <c:v>41.152500000000003</c:v>
                </c:pt>
                <c:pt idx="72">
                  <c:v>40.414999999999999</c:v>
                </c:pt>
                <c:pt idx="73">
                  <c:v>39.3825</c:v>
                </c:pt>
                <c:pt idx="74">
                  <c:v>37.612500000000004</c:v>
                </c:pt>
                <c:pt idx="75">
                  <c:v>35.842500000000001</c:v>
                </c:pt>
                <c:pt idx="76">
                  <c:v>34.957500000000003</c:v>
                </c:pt>
                <c:pt idx="77">
                  <c:v>33.335000000000001</c:v>
                </c:pt>
                <c:pt idx="78">
                  <c:v>32.450000000000003</c:v>
                </c:pt>
                <c:pt idx="79">
                  <c:v>31.565000000000001</c:v>
                </c:pt>
                <c:pt idx="80">
                  <c:v>30.680000000000003</c:v>
                </c:pt>
                <c:pt idx="81">
                  <c:v>29.795000000000002</c:v>
                </c:pt>
                <c:pt idx="82">
                  <c:v>28.025000000000002</c:v>
                </c:pt>
                <c:pt idx="83">
                  <c:v>27.14</c:v>
                </c:pt>
                <c:pt idx="84">
                  <c:v>26.255000000000003</c:v>
                </c:pt>
                <c:pt idx="85">
                  <c:v>25.37</c:v>
                </c:pt>
                <c:pt idx="86">
                  <c:v>24.189999999999998</c:v>
                </c:pt>
                <c:pt idx="87">
                  <c:v>22.567500000000003</c:v>
                </c:pt>
                <c:pt idx="88">
                  <c:v>21.977500000000003</c:v>
                </c:pt>
                <c:pt idx="89">
                  <c:v>21.092500000000001</c:v>
                </c:pt>
                <c:pt idx="90">
                  <c:v>21.092500000000001</c:v>
                </c:pt>
                <c:pt idx="91">
                  <c:v>20.2075</c:v>
                </c:pt>
                <c:pt idx="92">
                  <c:v>19.322500000000002</c:v>
                </c:pt>
                <c:pt idx="93">
                  <c:v>18.4375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</c:numCache>
            </c:numRef>
          </c:yVal>
          <c:smooth val="1"/>
        </c:ser>
        <c:axId val="146985344"/>
        <c:axId val="146987264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44"/>
            <c:marker>
              <c:symbol val="triangle"/>
              <c:size val="9"/>
            </c:marker>
          </c:dPt>
          <c:dPt>
            <c:idx val="93"/>
            <c:marker>
              <c:symbol val="triangle"/>
              <c:size val="9"/>
            </c:marker>
          </c:dPt>
          <c:dLbls>
            <c:dLbl>
              <c:idx val="44"/>
              <c:layout>
                <c:manualLayout>
                  <c:x val="-4.0000000000000022E-2"/>
                  <c:y val="7.625272331154688E-2"/>
                </c:manualLayout>
              </c:layout>
              <c:showVal val="1"/>
            </c:dLbl>
            <c:dLbl>
              <c:idx val="93"/>
              <c:layout>
                <c:manualLayout>
                  <c:x val="-7.7037037037037126E-2"/>
                  <c:y val="-3.9215686274509803E-2"/>
                </c:manualLayout>
              </c:layout>
              <c:showVal val="1"/>
            </c:dLbl>
            <c:delete val="1"/>
          </c:dLbls>
          <c:xVal>
            <c:numRef>
              <c:f>'Peak data'!$D$3:$D$4667</c:f>
              <c:numCache>
                <c:formatCode>General</c:formatCode>
                <c:ptCount val="4651"/>
                <c:pt idx="0">
                  <c:v>48</c:v>
                </c:pt>
                <c:pt idx="1">
                  <c:v>51</c:v>
                </c:pt>
                <c:pt idx="2">
                  <c:v>52</c:v>
                </c:pt>
                <c:pt idx="3">
                  <c:v>55</c:v>
                </c:pt>
                <c:pt idx="4">
                  <c:v>58</c:v>
                </c:pt>
                <c:pt idx="5">
                  <c:v>55</c:v>
                </c:pt>
                <c:pt idx="6">
                  <c:v>48</c:v>
                </c:pt>
                <c:pt idx="7">
                  <c:v>108</c:v>
                </c:pt>
                <c:pt idx="8">
                  <c:v>202</c:v>
                </c:pt>
                <c:pt idx="9">
                  <c:v>280</c:v>
                </c:pt>
                <c:pt idx="10">
                  <c:v>362</c:v>
                </c:pt>
                <c:pt idx="11">
                  <c:v>521</c:v>
                </c:pt>
                <c:pt idx="12">
                  <c:v>604</c:v>
                </c:pt>
                <c:pt idx="13">
                  <c:v>684</c:v>
                </c:pt>
                <c:pt idx="14">
                  <c:v>769</c:v>
                </c:pt>
                <c:pt idx="15">
                  <c:v>846</c:v>
                </c:pt>
                <c:pt idx="16">
                  <c:v>927</c:v>
                </c:pt>
                <c:pt idx="17">
                  <c:v>1005</c:v>
                </c:pt>
                <c:pt idx="18">
                  <c:v>1170</c:v>
                </c:pt>
                <c:pt idx="19">
                  <c:v>1251</c:v>
                </c:pt>
                <c:pt idx="20">
                  <c:v>1330</c:v>
                </c:pt>
                <c:pt idx="21">
                  <c:v>1413</c:v>
                </c:pt>
                <c:pt idx="22">
                  <c:v>1493</c:v>
                </c:pt>
                <c:pt idx="23">
                  <c:v>1575</c:v>
                </c:pt>
                <c:pt idx="24">
                  <c:v>1651</c:v>
                </c:pt>
                <c:pt idx="25">
                  <c:v>1812</c:v>
                </c:pt>
                <c:pt idx="26">
                  <c:v>1895</c:v>
                </c:pt>
                <c:pt idx="27">
                  <c:v>1976</c:v>
                </c:pt>
                <c:pt idx="28">
                  <c:v>2056</c:v>
                </c:pt>
                <c:pt idx="29">
                  <c:v>2136</c:v>
                </c:pt>
                <c:pt idx="30">
                  <c:v>2216</c:v>
                </c:pt>
                <c:pt idx="31">
                  <c:v>2296</c:v>
                </c:pt>
                <c:pt idx="32">
                  <c:v>2469</c:v>
                </c:pt>
                <c:pt idx="33">
                  <c:v>2561</c:v>
                </c:pt>
                <c:pt idx="34">
                  <c:v>2654</c:v>
                </c:pt>
                <c:pt idx="35">
                  <c:v>2746</c:v>
                </c:pt>
                <c:pt idx="36">
                  <c:v>2840</c:v>
                </c:pt>
                <c:pt idx="37">
                  <c:v>2928</c:v>
                </c:pt>
                <c:pt idx="38">
                  <c:v>3019</c:v>
                </c:pt>
                <c:pt idx="39">
                  <c:v>3197</c:v>
                </c:pt>
                <c:pt idx="40">
                  <c:v>3280</c:v>
                </c:pt>
                <c:pt idx="41">
                  <c:v>3348</c:v>
                </c:pt>
                <c:pt idx="42">
                  <c:v>3419</c:v>
                </c:pt>
                <c:pt idx="43">
                  <c:v>3496</c:v>
                </c:pt>
                <c:pt idx="44">
                  <c:v>3573</c:v>
                </c:pt>
                <c:pt idx="45">
                  <c:v>3645</c:v>
                </c:pt>
                <c:pt idx="46">
                  <c:v>3794</c:v>
                </c:pt>
                <c:pt idx="47">
                  <c:v>3856</c:v>
                </c:pt>
                <c:pt idx="48">
                  <c:v>3937</c:v>
                </c:pt>
                <c:pt idx="49">
                  <c:v>4002</c:v>
                </c:pt>
                <c:pt idx="50">
                  <c:v>4078</c:v>
                </c:pt>
                <c:pt idx="51">
                  <c:v>4153</c:v>
                </c:pt>
                <c:pt idx="52">
                  <c:v>4224</c:v>
                </c:pt>
                <c:pt idx="53">
                  <c:v>4372</c:v>
                </c:pt>
                <c:pt idx="54">
                  <c:v>4449</c:v>
                </c:pt>
                <c:pt idx="55">
                  <c:v>4524</c:v>
                </c:pt>
                <c:pt idx="56">
                  <c:v>4602</c:v>
                </c:pt>
                <c:pt idx="57">
                  <c:v>4670</c:v>
                </c:pt>
                <c:pt idx="58">
                  <c:v>4757</c:v>
                </c:pt>
                <c:pt idx="59">
                  <c:v>4825</c:v>
                </c:pt>
                <c:pt idx="60">
                  <c:v>4984</c:v>
                </c:pt>
                <c:pt idx="61">
                  <c:v>5062</c:v>
                </c:pt>
                <c:pt idx="62">
                  <c:v>5149</c:v>
                </c:pt>
                <c:pt idx="63">
                  <c:v>5216</c:v>
                </c:pt>
                <c:pt idx="64">
                  <c:v>5311</c:v>
                </c:pt>
                <c:pt idx="65">
                  <c:v>5382</c:v>
                </c:pt>
                <c:pt idx="66">
                  <c:v>5456</c:v>
                </c:pt>
                <c:pt idx="67">
                  <c:v>5626</c:v>
                </c:pt>
                <c:pt idx="68">
                  <c:v>5699</c:v>
                </c:pt>
                <c:pt idx="69">
                  <c:v>5793</c:v>
                </c:pt>
                <c:pt idx="70">
                  <c:v>5868</c:v>
                </c:pt>
                <c:pt idx="71">
                  <c:v>5952</c:v>
                </c:pt>
                <c:pt idx="72">
                  <c:v>6012</c:v>
                </c:pt>
                <c:pt idx="73">
                  <c:v>6095</c:v>
                </c:pt>
                <c:pt idx="74">
                  <c:v>6187</c:v>
                </c:pt>
                <c:pt idx="75">
                  <c:v>6343</c:v>
                </c:pt>
                <c:pt idx="76">
                  <c:v>6411</c:v>
                </c:pt>
                <c:pt idx="77">
                  <c:v>6509</c:v>
                </c:pt>
                <c:pt idx="78">
                  <c:v>6568</c:v>
                </c:pt>
                <c:pt idx="79">
                  <c:v>6672</c:v>
                </c:pt>
                <c:pt idx="80">
                  <c:v>6740</c:v>
                </c:pt>
                <c:pt idx="81">
                  <c:v>6830</c:v>
                </c:pt>
                <c:pt idx="82">
                  <c:v>6981</c:v>
                </c:pt>
                <c:pt idx="83">
                  <c:v>7073</c:v>
                </c:pt>
                <c:pt idx="84">
                  <c:v>7132</c:v>
                </c:pt>
                <c:pt idx="85">
                  <c:v>7237</c:v>
                </c:pt>
                <c:pt idx="86">
                  <c:v>7405</c:v>
                </c:pt>
                <c:pt idx="87">
                  <c:v>7573</c:v>
                </c:pt>
                <c:pt idx="88">
                  <c:v>7621</c:v>
                </c:pt>
                <c:pt idx="89">
                  <c:v>7729</c:v>
                </c:pt>
                <c:pt idx="90">
                  <c:v>7788</c:v>
                </c:pt>
                <c:pt idx="91">
                  <c:v>7879</c:v>
                </c:pt>
                <c:pt idx="92">
                  <c:v>7935</c:v>
                </c:pt>
                <c:pt idx="93">
                  <c:v>8000</c:v>
                </c:pt>
              </c:numCache>
            </c:numRef>
          </c:xVal>
          <c:yVal>
            <c:numRef>
              <c:f>'Peak data'!$H$3:$H$1667</c:f>
              <c:numCache>
                <c:formatCode>0.00</c:formatCode>
                <c:ptCount val="1651"/>
                <c:pt idx="0">
                  <c:v>1.1660700685453163</c:v>
                </c:pt>
                <c:pt idx="1">
                  <c:v>1.2389494478293985</c:v>
                </c:pt>
                <c:pt idx="2">
                  <c:v>1.2632425742574258</c:v>
                </c:pt>
                <c:pt idx="3">
                  <c:v>1.3361219535415081</c:v>
                </c:pt>
                <c:pt idx="4">
                  <c:v>1.4090013328255904</c:v>
                </c:pt>
                <c:pt idx="5">
                  <c:v>1.3268540555978676</c:v>
                </c:pt>
                <c:pt idx="6">
                  <c:v>1.1579817212490482</c:v>
                </c:pt>
                <c:pt idx="7">
                  <c:v>2.6054588728103583</c:v>
                </c:pt>
                <c:pt idx="8">
                  <c:v>4.8391346153846158</c:v>
                </c:pt>
                <c:pt idx="9">
                  <c:v>6.6605293221629864</c:v>
                </c:pt>
                <c:pt idx="10">
                  <c:v>8.499280274181265</c:v>
                </c:pt>
                <c:pt idx="11">
                  <c:v>12.056805026656514</c:v>
                </c:pt>
                <c:pt idx="12">
                  <c:v>13.87578446306169</c:v>
                </c:pt>
                <c:pt idx="13">
                  <c:v>15.59837776085301</c:v>
                </c:pt>
                <c:pt idx="14">
                  <c:v>17.536772658035034</c:v>
                </c:pt>
                <c:pt idx="15">
                  <c:v>19.292730388423461</c:v>
                </c:pt>
                <c:pt idx="16">
                  <c:v>20.983700495049504</c:v>
                </c:pt>
                <c:pt idx="17">
                  <c:v>22.749319306930694</c:v>
                </c:pt>
                <c:pt idx="18">
                  <c:v>26.484282178217825</c:v>
                </c:pt>
                <c:pt idx="19">
                  <c:v>28.107006854531608</c:v>
                </c:pt>
                <c:pt idx="20">
                  <c:v>29.881949733434883</c:v>
                </c:pt>
                <c:pt idx="21">
                  <c:v>31.746763137852248</c:v>
                </c:pt>
                <c:pt idx="22">
                  <c:v>33.544173648134041</c:v>
                </c:pt>
                <c:pt idx="23">
                  <c:v>35.386519421172885</c:v>
                </c:pt>
                <c:pt idx="24">
                  <c:v>37.094059405940591</c:v>
                </c:pt>
                <c:pt idx="25">
                  <c:v>40.711348057882709</c:v>
                </c:pt>
                <c:pt idx="26">
                  <c:v>42.576161462300078</c:v>
                </c:pt>
                <c:pt idx="27">
                  <c:v>44.396039603960396</c:v>
                </c:pt>
                <c:pt idx="28">
                  <c:v>46.193450114242196</c:v>
                </c:pt>
                <c:pt idx="29">
                  <c:v>47.990860624523989</c:v>
                </c:pt>
                <c:pt idx="30">
                  <c:v>49.78827113480579</c:v>
                </c:pt>
                <c:pt idx="31">
                  <c:v>51.585681645087583</c:v>
                </c:pt>
                <c:pt idx="32">
                  <c:v>55.056537509520183</c:v>
                </c:pt>
                <c:pt idx="33">
                  <c:v>57.108056930693074</c:v>
                </c:pt>
                <c:pt idx="34">
                  <c:v>59.181875476009147</c:v>
                </c:pt>
                <c:pt idx="35">
                  <c:v>61.233394897182031</c:v>
                </c:pt>
                <c:pt idx="36">
                  <c:v>63.329512566641284</c:v>
                </c:pt>
                <c:pt idx="37">
                  <c:v>65.291835491241443</c:v>
                </c:pt>
                <c:pt idx="38">
                  <c:v>67.321055788271138</c:v>
                </c:pt>
                <c:pt idx="39">
                  <c:v>70.751582254379286</c:v>
                </c:pt>
                <c:pt idx="40">
                  <c:v>72.5884234577304</c:v>
                </c:pt>
                <c:pt idx="41">
                  <c:v>74.093305407463831</c:v>
                </c:pt>
                <c:pt idx="42">
                  <c:v>75.664579207920795</c:v>
                </c:pt>
                <c:pt idx="43">
                  <c:v>76.092250571210968</c:v>
                </c:pt>
                <c:pt idx="44">
                  <c:v>76.162658511043418</c:v>
                </c:pt>
                <c:pt idx="45">
                  <c:v>75.854795792079216</c:v>
                </c:pt>
                <c:pt idx="46">
                  <c:v>75.119682977913186</c:v>
                </c:pt>
                <c:pt idx="47">
                  <c:v>74.397966488956598</c:v>
                </c:pt>
                <c:pt idx="48">
                  <c:v>73.528272562833209</c:v>
                </c:pt>
                <c:pt idx="49">
                  <c:v>72.606734577303882</c:v>
                </c:pt>
                <c:pt idx="50">
                  <c:v>71.236883092155381</c:v>
                </c:pt>
                <c:pt idx="51">
                  <c:v>70.564230293221641</c:v>
                </c:pt>
                <c:pt idx="52">
                  <c:v>69.635277989337396</c:v>
                </c:pt>
                <c:pt idx="53">
                  <c:v>68.146011043412045</c:v>
                </c:pt>
                <c:pt idx="54">
                  <c:v>67.471982102056373</c:v>
                </c:pt>
                <c:pt idx="55">
                  <c:v>65.560099009901009</c:v>
                </c:pt>
                <c:pt idx="56">
                  <c:v>64.364034653465339</c:v>
                </c:pt>
                <c:pt idx="57">
                  <c:v>62.954303122619969</c:v>
                </c:pt>
                <c:pt idx="58">
                  <c:v>61.722346725057136</c:v>
                </c:pt>
                <c:pt idx="59">
                  <c:v>61.11406369002286</c:v>
                </c:pt>
                <c:pt idx="60">
                  <c:v>58.088937547600921</c:v>
                </c:pt>
                <c:pt idx="61">
                  <c:v>57.292066831683165</c:v>
                </c:pt>
                <c:pt idx="62">
                  <c:v>56.541451351865959</c:v>
                </c:pt>
                <c:pt idx="63">
                  <c:v>55.665803503427277</c:v>
                </c:pt>
                <c:pt idx="64">
                  <c:v>54.889771515613106</c:v>
                </c:pt>
                <c:pt idx="65">
                  <c:v>53.809752475247528</c:v>
                </c:pt>
                <c:pt idx="66">
                  <c:v>52.710860624523988</c:v>
                </c:pt>
                <c:pt idx="67">
                  <c:v>50.56115765422696</c:v>
                </c:pt>
                <c:pt idx="68">
                  <c:v>50.256889756283321</c:v>
                </c:pt>
                <c:pt idx="69">
                  <c:v>49.296201923076929</c:v>
                </c:pt>
                <c:pt idx="70">
                  <c:v>47.956822162985539</c:v>
                </c:pt>
                <c:pt idx="71">
                  <c:v>46.637410510281804</c:v>
                </c:pt>
                <c:pt idx="72">
                  <c:v>46.263324447829397</c:v>
                </c:pt>
                <c:pt idx="73">
                  <c:v>45.70379617288652</c:v>
                </c:pt>
                <c:pt idx="74">
                  <c:v>44.308556264280284</c:v>
                </c:pt>
                <c:pt idx="75">
                  <c:v>43.288076447067787</c:v>
                </c:pt>
                <c:pt idx="76">
                  <c:v>42.671845487433366</c:v>
                </c:pt>
                <c:pt idx="77">
                  <c:v>41.313312071591774</c:v>
                </c:pt>
                <c:pt idx="78">
                  <c:v>40.581035795887281</c:v>
                </c:pt>
                <c:pt idx="79">
                  <c:v>40.099329779131764</c:v>
                </c:pt>
                <c:pt idx="80">
                  <c:v>39.372277227722776</c:v>
                </c:pt>
                <c:pt idx="81">
                  <c:v>38.747115384615384</c:v>
                </c:pt>
                <c:pt idx="82">
                  <c:v>37.251051980198021</c:v>
                </c:pt>
                <c:pt idx="83">
                  <c:v>36.550118050266562</c:v>
                </c:pt>
                <c:pt idx="84">
                  <c:v>35.653210205635958</c:v>
                </c:pt>
                <c:pt idx="85">
                  <c:v>34.958623381568927</c:v>
                </c:pt>
                <c:pt idx="86">
                  <c:v>34.106426123381567</c:v>
                </c:pt>
                <c:pt idx="87">
                  <c:v>32.540684977151564</c:v>
                </c:pt>
                <c:pt idx="88">
                  <c:v>31.890808739527802</c:v>
                </c:pt>
                <c:pt idx="89">
                  <c:v>31.040352722772276</c:v>
                </c:pt>
                <c:pt idx="90">
                  <c:v>31.277301980198022</c:v>
                </c:pt>
                <c:pt idx="91">
                  <c:v>30.31509758187357</c:v>
                </c:pt>
                <c:pt idx="92">
                  <c:v>29.193457254379286</c:v>
                </c:pt>
                <c:pt idx="93">
                  <c:v>28.084539223153083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9"/>
            </c:marker>
          </c:dPt>
          <c:dPt>
            <c:idx val="49"/>
            <c:marker>
              <c:symbol val="square"/>
              <c:size val="9"/>
            </c:marker>
          </c:dPt>
          <c:dPt>
            <c:idx val="92"/>
            <c:marker>
              <c:symbol val="square"/>
              <c:size val="9"/>
            </c:marker>
          </c:dPt>
          <c:dPt>
            <c:idx val="106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3.1111111111111128E-2"/>
                  <c:y val="-5.4466230936819258E-2"/>
                </c:manualLayout>
              </c:layout>
              <c:showVal val="1"/>
            </c:dLbl>
            <c:dLbl>
              <c:idx val="49"/>
              <c:layout>
                <c:manualLayout>
                  <c:x val="-4.1481481481481432E-2"/>
                  <c:y val="4.13943355119825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92.6</a:t>
                    </a:r>
                  </a:p>
                </c:rich>
              </c:tx>
              <c:showVal val="1"/>
            </c:dLbl>
            <c:dLbl>
              <c:idx val="93"/>
              <c:layout>
                <c:manualLayout>
                  <c:x val="-5.629629629629633E-2"/>
                  <c:y val="3.9215686274509803E-2"/>
                </c:manualLayout>
              </c:layout>
              <c:showVal val="1"/>
            </c:dLbl>
            <c:dLbl>
              <c:idx val="106"/>
              <c:layout>
                <c:manualLayout>
                  <c:x val="-6.8148264800233199E-2"/>
                  <c:y val="3.92156862745098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91.7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data'!$D$3:$D$237</c:f>
              <c:numCache>
                <c:formatCode>General</c:formatCode>
                <c:ptCount val="221"/>
                <c:pt idx="0">
                  <c:v>48</c:v>
                </c:pt>
                <c:pt idx="1">
                  <c:v>51</c:v>
                </c:pt>
                <c:pt idx="2">
                  <c:v>52</c:v>
                </c:pt>
                <c:pt idx="3">
                  <c:v>55</c:v>
                </c:pt>
                <c:pt idx="4">
                  <c:v>58</c:v>
                </c:pt>
                <c:pt idx="5">
                  <c:v>55</c:v>
                </c:pt>
                <c:pt idx="6">
                  <c:v>48</c:v>
                </c:pt>
                <c:pt idx="7">
                  <c:v>108</c:v>
                </c:pt>
                <c:pt idx="8">
                  <c:v>202</c:v>
                </c:pt>
                <c:pt idx="9">
                  <c:v>280</c:v>
                </c:pt>
                <c:pt idx="10">
                  <c:v>362</c:v>
                </c:pt>
                <c:pt idx="11">
                  <c:v>521</c:v>
                </c:pt>
                <c:pt idx="12">
                  <c:v>604</c:v>
                </c:pt>
                <c:pt idx="13">
                  <c:v>684</c:v>
                </c:pt>
                <c:pt idx="14">
                  <c:v>769</c:v>
                </c:pt>
                <c:pt idx="15">
                  <c:v>846</c:v>
                </c:pt>
                <c:pt idx="16">
                  <c:v>927</c:v>
                </c:pt>
                <c:pt idx="17">
                  <c:v>1005</c:v>
                </c:pt>
                <c:pt idx="18">
                  <c:v>1170</c:v>
                </c:pt>
                <c:pt idx="19">
                  <c:v>1251</c:v>
                </c:pt>
                <c:pt idx="20">
                  <c:v>1330</c:v>
                </c:pt>
                <c:pt idx="21">
                  <c:v>1413</c:v>
                </c:pt>
                <c:pt idx="22">
                  <c:v>1493</c:v>
                </c:pt>
                <c:pt idx="23">
                  <c:v>1575</c:v>
                </c:pt>
                <c:pt idx="24">
                  <c:v>1651</c:v>
                </c:pt>
                <c:pt idx="25">
                  <c:v>1812</c:v>
                </c:pt>
                <c:pt idx="26">
                  <c:v>1895</c:v>
                </c:pt>
                <c:pt idx="27">
                  <c:v>1976</c:v>
                </c:pt>
                <c:pt idx="28">
                  <c:v>2056</c:v>
                </c:pt>
                <c:pt idx="29">
                  <c:v>2136</c:v>
                </c:pt>
                <c:pt idx="30">
                  <c:v>2216</c:v>
                </c:pt>
                <c:pt idx="31">
                  <c:v>2296</c:v>
                </c:pt>
                <c:pt idx="32">
                  <c:v>2469</c:v>
                </c:pt>
                <c:pt idx="33">
                  <c:v>2561</c:v>
                </c:pt>
                <c:pt idx="34">
                  <c:v>2654</c:v>
                </c:pt>
                <c:pt idx="35">
                  <c:v>2746</c:v>
                </c:pt>
                <c:pt idx="36">
                  <c:v>2840</c:v>
                </c:pt>
                <c:pt idx="37">
                  <c:v>2928</c:v>
                </c:pt>
                <c:pt idx="38">
                  <c:v>3019</c:v>
                </c:pt>
                <c:pt idx="39">
                  <c:v>3197</c:v>
                </c:pt>
                <c:pt idx="40">
                  <c:v>3280</c:v>
                </c:pt>
                <c:pt idx="41">
                  <c:v>3348</c:v>
                </c:pt>
                <c:pt idx="42">
                  <c:v>3419</c:v>
                </c:pt>
                <c:pt idx="43">
                  <c:v>3496</c:v>
                </c:pt>
                <c:pt idx="44">
                  <c:v>3573</c:v>
                </c:pt>
                <c:pt idx="45">
                  <c:v>3645</c:v>
                </c:pt>
                <c:pt idx="46">
                  <c:v>3794</c:v>
                </c:pt>
                <c:pt idx="47">
                  <c:v>3856</c:v>
                </c:pt>
                <c:pt idx="48">
                  <c:v>3937</c:v>
                </c:pt>
                <c:pt idx="49">
                  <c:v>4002</c:v>
                </c:pt>
                <c:pt idx="50">
                  <c:v>4078</c:v>
                </c:pt>
                <c:pt idx="51">
                  <c:v>4153</c:v>
                </c:pt>
                <c:pt idx="52">
                  <c:v>4224</c:v>
                </c:pt>
                <c:pt idx="53">
                  <c:v>4372</c:v>
                </c:pt>
                <c:pt idx="54">
                  <c:v>4449</c:v>
                </c:pt>
                <c:pt idx="55">
                  <c:v>4524</c:v>
                </c:pt>
                <c:pt idx="56">
                  <c:v>4602</c:v>
                </c:pt>
                <c:pt idx="57">
                  <c:v>4670</c:v>
                </c:pt>
                <c:pt idx="58">
                  <c:v>4757</c:v>
                </c:pt>
                <c:pt idx="59">
                  <c:v>4825</c:v>
                </c:pt>
                <c:pt idx="60">
                  <c:v>4984</c:v>
                </c:pt>
                <c:pt idx="61">
                  <c:v>5062</c:v>
                </c:pt>
                <c:pt idx="62">
                  <c:v>5149</c:v>
                </c:pt>
                <c:pt idx="63">
                  <c:v>5216</c:v>
                </c:pt>
                <c:pt idx="64">
                  <c:v>5311</c:v>
                </c:pt>
                <c:pt idx="65">
                  <c:v>5382</c:v>
                </c:pt>
                <c:pt idx="66">
                  <c:v>5456</c:v>
                </c:pt>
                <c:pt idx="67">
                  <c:v>5626</c:v>
                </c:pt>
                <c:pt idx="68">
                  <c:v>5699</c:v>
                </c:pt>
                <c:pt idx="69">
                  <c:v>5793</c:v>
                </c:pt>
                <c:pt idx="70">
                  <c:v>5868</c:v>
                </c:pt>
                <c:pt idx="71">
                  <c:v>5952</c:v>
                </c:pt>
                <c:pt idx="72">
                  <c:v>6012</c:v>
                </c:pt>
                <c:pt idx="73">
                  <c:v>6095</c:v>
                </c:pt>
                <c:pt idx="74">
                  <c:v>6187</c:v>
                </c:pt>
                <c:pt idx="75">
                  <c:v>6343</c:v>
                </c:pt>
                <c:pt idx="76">
                  <c:v>6411</c:v>
                </c:pt>
                <c:pt idx="77">
                  <c:v>6509</c:v>
                </c:pt>
                <c:pt idx="78">
                  <c:v>6568</c:v>
                </c:pt>
                <c:pt idx="79">
                  <c:v>6672</c:v>
                </c:pt>
                <c:pt idx="80">
                  <c:v>6740</c:v>
                </c:pt>
                <c:pt idx="81">
                  <c:v>6830</c:v>
                </c:pt>
                <c:pt idx="82">
                  <c:v>6981</c:v>
                </c:pt>
                <c:pt idx="83">
                  <c:v>7073</c:v>
                </c:pt>
                <c:pt idx="84">
                  <c:v>7132</c:v>
                </c:pt>
                <c:pt idx="85">
                  <c:v>7237</c:v>
                </c:pt>
                <c:pt idx="86">
                  <c:v>7405</c:v>
                </c:pt>
                <c:pt idx="87">
                  <c:v>7573</c:v>
                </c:pt>
                <c:pt idx="88">
                  <c:v>7621</c:v>
                </c:pt>
                <c:pt idx="89">
                  <c:v>7729</c:v>
                </c:pt>
                <c:pt idx="90">
                  <c:v>7788</c:v>
                </c:pt>
                <c:pt idx="91">
                  <c:v>7879</c:v>
                </c:pt>
                <c:pt idx="92">
                  <c:v>7935</c:v>
                </c:pt>
                <c:pt idx="93">
                  <c:v>8000</c:v>
                </c:pt>
              </c:numCache>
            </c:numRef>
          </c:xVal>
          <c:yVal>
            <c:numRef>
              <c:f>'Peak data'!$A$3:$A$253</c:f>
              <c:numCache>
                <c:formatCode>General</c:formatCode>
                <c:ptCount val="237"/>
                <c:pt idx="0">
                  <c:v>102.25</c:v>
                </c:pt>
                <c:pt idx="1">
                  <c:v>102.25</c:v>
                </c:pt>
                <c:pt idx="2">
                  <c:v>102.25</c:v>
                </c:pt>
                <c:pt idx="3">
                  <c:v>102.25</c:v>
                </c:pt>
                <c:pt idx="4">
                  <c:v>102.09375</c:v>
                </c:pt>
                <c:pt idx="5">
                  <c:v>101.953125</c:v>
                </c:pt>
                <c:pt idx="6">
                  <c:v>102.25</c:v>
                </c:pt>
                <c:pt idx="7">
                  <c:v>102.25</c:v>
                </c:pt>
                <c:pt idx="8">
                  <c:v>102.09375</c:v>
                </c:pt>
                <c:pt idx="9">
                  <c:v>101.796875</c:v>
                </c:pt>
                <c:pt idx="10">
                  <c:v>101.640625</c:v>
                </c:pt>
                <c:pt idx="11">
                  <c:v>101.5</c:v>
                </c:pt>
                <c:pt idx="12">
                  <c:v>101.1875</c:v>
                </c:pt>
                <c:pt idx="13">
                  <c:v>101.046875</c:v>
                </c:pt>
                <c:pt idx="14">
                  <c:v>100.890625</c:v>
                </c:pt>
                <c:pt idx="15">
                  <c:v>100.59375</c:v>
                </c:pt>
                <c:pt idx="16">
                  <c:v>100.59375</c:v>
                </c:pt>
                <c:pt idx="17">
                  <c:v>100.296875</c:v>
                </c:pt>
                <c:pt idx="18">
                  <c:v>100.140625</c:v>
                </c:pt>
                <c:pt idx="19">
                  <c:v>99.84375</c:v>
                </c:pt>
                <c:pt idx="20">
                  <c:v>99.546875</c:v>
                </c:pt>
                <c:pt idx="21">
                  <c:v>99.234375</c:v>
                </c:pt>
                <c:pt idx="22">
                  <c:v>99.390625</c:v>
                </c:pt>
                <c:pt idx="23">
                  <c:v>98.640625</c:v>
                </c:pt>
                <c:pt idx="24">
                  <c:v>98.9375</c:v>
                </c:pt>
                <c:pt idx="25">
                  <c:v>98.640625</c:v>
                </c:pt>
                <c:pt idx="26">
                  <c:v>98.1875</c:v>
                </c:pt>
                <c:pt idx="27">
                  <c:v>98.34375</c:v>
                </c:pt>
                <c:pt idx="28">
                  <c:v>97.890625</c:v>
                </c:pt>
                <c:pt idx="29">
                  <c:v>97.890625</c:v>
                </c:pt>
                <c:pt idx="30">
                  <c:v>97.578125</c:v>
                </c:pt>
                <c:pt idx="31">
                  <c:v>96.828125</c:v>
                </c:pt>
                <c:pt idx="32">
                  <c:v>96.234375</c:v>
                </c:pt>
                <c:pt idx="33">
                  <c:v>95.9375</c:v>
                </c:pt>
                <c:pt idx="34">
                  <c:v>96.078125</c:v>
                </c:pt>
                <c:pt idx="35">
                  <c:v>95.03125</c:v>
                </c:pt>
                <c:pt idx="36">
                  <c:v>95.1875</c:v>
                </c:pt>
                <c:pt idx="37">
                  <c:v>94.421875</c:v>
                </c:pt>
                <c:pt idx="38">
                  <c:v>95.03125</c:v>
                </c:pt>
                <c:pt idx="39">
                  <c:v>95</c:v>
                </c:pt>
                <c:pt idx="40">
                  <c:v>94.125</c:v>
                </c:pt>
                <c:pt idx="41">
                  <c:v>94.125</c:v>
                </c:pt>
                <c:pt idx="42">
                  <c:v>93.53125</c:v>
                </c:pt>
                <c:pt idx="43">
                  <c:v>93.53125</c:v>
                </c:pt>
                <c:pt idx="44">
                  <c:v>93.078125</c:v>
                </c:pt>
                <c:pt idx="45">
                  <c:v>93.53125</c:v>
                </c:pt>
                <c:pt idx="46">
                  <c:v>92.921875</c:v>
                </c:pt>
                <c:pt idx="47">
                  <c:v>92.46875</c:v>
                </c:pt>
                <c:pt idx="48">
                  <c:v>92.625</c:v>
                </c:pt>
                <c:pt idx="49">
                  <c:v>92.625</c:v>
                </c:pt>
                <c:pt idx="50">
                  <c:v>92.921875</c:v>
                </c:pt>
                <c:pt idx="51">
                  <c:v>92.171875</c:v>
                </c:pt>
                <c:pt idx="52">
                  <c:v>92.625</c:v>
                </c:pt>
                <c:pt idx="53">
                  <c:v>93.21875</c:v>
                </c:pt>
                <c:pt idx="54">
                  <c:v>92.625</c:v>
                </c:pt>
                <c:pt idx="55">
                  <c:v>93.53125</c:v>
                </c:pt>
                <c:pt idx="56">
                  <c:v>93.21875</c:v>
                </c:pt>
                <c:pt idx="57">
                  <c:v>93.078125</c:v>
                </c:pt>
                <c:pt idx="58">
                  <c:v>93.828125</c:v>
                </c:pt>
                <c:pt idx="59">
                  <c:v>93.21875</c:v>
                </c:pt>
                <c:pt idx="60">
                  <c:v>94.28125</c:v>
                </c:pt>
                <c:pt idx="61">
                  <c:v>93.375</c:v>
                </c:pt>
                <c:pt idx="62">
                  <c:v>93.828125</c:v>
                </c:pt>
                <c:pt idx="63">
                  <c:v>93.375</c:v>
                </c:pt>
                <c:pt idx="64">
                  <c:v>92.625</c:v>
                </c:pt>
                <c:pt idx="65">
                  <c:v>93.21875</c:v>
                </c:pt>
                <c:pt idx="66">
                  <c:v>92.171875</c:v>
                </c:pt>
                <c:pt idx="67">
                  <c:v>92.625</c:v>
                </c:pt>
                <c:pt idx="68">
                  <c:v>93.984375</c:v>
                </c:pt>
                <c:pt idx="69">
                  <c:v>93.8</c:v>
                </c:pt>
                <c:pt idx="70">
                  <c:v>93.8</c:v>
                </c:pt>
                <c:pt idx="71">
                  <c:v>93.4</c:v>
                </c:pt>
                <c:pt idx="72">
                  <c:v>93.38</c:v>
                </c:pt>
                <c:pt idx="73">
                  <c:v>93.375</c:v>
                </c:pt>
                <c:pt idx="74">
                  <c:v>93.5</c:v>
                </c:pt>
                <c:pt idx="75">
                  <c:v>93.4</c:v>
                </c:pt>
                <c:pt idx="76">
                  <c:v>93.21875</c:v>
                </c:pt>
                <c:pt idx="77">
                  <c:v>93</c:v>
                </c:pt>
                <c:pt idx="78">
                  <c:v>92.9</c:v>
                </c:pt>
                <c:pt idx="79">
                  <c:v>93.4</c:v>
                </c:pt>
                <c:pt idx="80">
                  <c:v>93</c:v>
                </c:pt>
                <c:pt idx="81">
                  <c:v>93.5</c:v>
                </c:pt>
                <c:pt idx="82">
                  <c:v>93</c:v>
                </c:pt>
                <c:pt idx="83">
                  <c:v>92.46875</c:v>
                </c:pt>
                <c:pt idx="84">
                  <c:v>92.8</c:v>
                </c:pt>
                <c:pt idx="85">
                  <c:v>93</c:v>
                </c:pt>
                <c:pt idx="86">
                  <c:v>92.921875</c:v>
                </c:pt>
                <c:pt idx="87">
                  <c:v>93.984375</c:v>
                </c:pt>
                <c:pt idx="88">
                  <c:v>92</c:v>
                </c:pt>
                <c:pt idx="89">
                  <c:v>92.015625</c:v>
                </c:pt>
                <c:pt idx="90">
                  <c:v>91.875</c:v>
                </c:pt>
                <c:pt idx="91">
                  <c:v>92.171875</c:v>
                </c:pt>
                <c:pt idx="92">
                  <c:v>91.71875</c:v>
                </c:pt>
                <c:pt idx="93">
                  <c:v>92</c:v>
                </c:pt>
              </c:numCache>
            </c:numRef>
          </c:yVal>
        </c:ser>
        <c:axId val="146985344"/>
        <c:axId val="14698726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44"/>
            <c:marker>
              <c:symbol val="triangle"/>
              <c:size val="8"/>
            </c:marker>
          </c:dPt>
          <c:dPt>
            <c:idx val="93"/>
            <c:marker>
              <c:symbol val="triangle"/>
              <c:size val="8"/>
            </c:marker>
          </c:dPt>
          <c:dLbls>
            <c:dLbl>
              <c:idx val="44"/>
              <c:layout>
                <c:manualLayout>
                  <c:x val="-1.1851851851851855E-2"/>
                  <c:y val="-3.4858387799564287E-2"/>
                </c:manualLayout>
              </c:layout>
              <c:showVal val="1"/>
            </c:dLbl>
            <c:dLbl>
              <c:idx val="93"/>
              <c:layout>
                <c:manualLayout>
                  <c:x val="-4.8888888888888891E-2"/>
                  <c:y val="-3.4858387799564364E-2"/>
                </c:manualLayout>
              </c:layout>
              <c:showVal val="1"/>
            </c:dLbl>
            <c:delete val="1"/>
          </c:dLbls>
          <c:xVal>
            <c:numRef>
              <c:f>'Peak data'!$D$3:$D$1667</c:f>
              <c:numCache>
                <c:formatCode>General</c:formatCode>
                <c:ptCount val="1651"/>
                <c:pt idx="0">
                  <c:v>48</c:v>
                </c:pt>
                <c:pt idx="1">
                  <c:v>51</c:v>
                </c:pt>
                <c:pt idx="2">
                  <c:v>52</c:v>
                </c:pt>
                <c:pt idx="3">
                  <c:v>55</c:v>
                </c:pt>
                <c:pt idx="4">
                  <c:v>58</c:v>
                </c:pt>
                <c:pt idx="5">
                  <c:v>55</c:v>
                </c:pt>
                <c:pt idx="6">
                  <c:v>48</c:v>
                </c:pt>
                <c:pt idx="7">
                  <c:v>108</c:v>
                </c:pt>
                <c:pt idx="8">
                  <c:v>202</c:v>
                </c:pt>
                <c:pt idx="9">
                  <c:v>280</c:v>
                </c:pt>
                <c:pt idx="10">
                  <c:v>362</c:v>
                </c:pt>
                <c:pt idx="11">
                  <c:v>521</c:v>
                </c:pt>
                <c:pt idx="12">
                  <c:v>604</c:v>
                </c:pt>
                <c:pt idx="13">
                  <c:v>684</c:v>
                </c:pt>
                <c:pt idx="14">
                  <c:v>769</c:v>
                </c:pt>
                <c:pt idx="15">
                  <c:v>846</c:v>
                </c:pt>
                <c:pt idx="16">
                  <c:v>927</c:v>
                </c:pt>
                <c:pt idx="17">
                  <c:v>1005</c:v>
                </c:pt>
                <c:pt idx="18">
                  <c:v>1170</c:v>
                </c:pt>
                <c:pt idx="19">
                  <c:v>1251</c:v>
                </c:pt>
                <c:pt idx="20">
                  <c:v>1330</c:v>
                </c:pt>
                <c:pt idx="21">
                  <c:v>1413</c:v>
                </c:pt>
                <c:pt idx="22">
                  <c:v>1493</c:v>
                </c:pt>
                <c:pt idx="23">
                  <c:v>1575</c:v>
                </c:pt>
                <c:pt idx="24">
                  <c:v>1651</c:v>
                </c:pt>
                <c:pt idx="25">
                  <c:v>1812</c:v>
                </c:pt>
                <c:pt idx="26">
                  <c:v>1895</c:v>
                </c:pt>
                <c:pt idx="27">
                  <c:v>1976</c:v>
                </c:pt>
                <c:pt idx="28">
                  <c:v>2056</c:v>
                </c:pt>
                <c:pt idx="29">
                  <c:v>2136</c:v>
                </c:pt>
                <c:pt idx="30">
                  <c:v>2216</c:v>
                </c:pt>
                <c:pt idx="31">
                  <c:v>2296</c:v>
                </c:pt>
                <c:pt idx="32">
                  <c:v>2469</c:v>
                </c:pt>
                <c:pt idx="33">
                  <c:v>2561</c:v>
                </c:pt>
                <c:pt idx="34">
                  <c:v>2654</c:v>
                </c:pt>
                <c:pt idx="35">
                  <c:v>2746</c:v>
                </c:pt>
                <c:pt idx="36">
                  <c:v>2840</c:v>
                </c:pt>
                <c:pt idx="37">
                  <c:v>2928</c:v>
                </c:pt>
                <c:pt idx="38">
                  <c:v>3019</c:v>
                </c:pt>
                <c:pt idx="39">
                  <c:v>3197</c:v>
                </c:pt>
                <c:pt idx="40">
                  <c:v>3280</c:v>
                </c:pt>
                <c:pt idx="41">
                  <c:v>3348</c:v>
                </c:pt>
                <c:pt idx="42">
                  <c:v>3419</c:v>
                </c:pt>
                <c:pt idx="43">
                  <c:v>3496</c:v>
                </c:pt>
                <c:pt idx="44">
                  <c:v>3573</c:v>
                </c:pt>
                <c:pt idx="45">
                  <c:v>3645</c:v>
                </c:pt>
                <c:pt idx="46">
                  <c:v>3794</c:v>
                </c:pt>
                <c:pt idx="47">
                  <c:v>3856</c:v>
                </c:pt>
                <c:pt idx="48">
                  <c:v>3937</c:v>
                </c:pt>
                <c:pt idx="49">
                  <c:v>4002</c:v>
                </c:pt>
                <c:pt idx="50">
                  <c:v>4078</c:v>
                </c:pt>
                <c:pt idx="51">
                  <c:v>4153</c:v>
                </c:pt>
                <c:pt idx="52">
                  <c:v>4224</c:v>
                </c:pt>
                <c:pt idx="53">
                  <c:v>4372</c:v>
                </c:pt>
                <c:pt idx="54">
                  <c:v>4449</c:v>
                </c:pt>
                <c:pt idx="55">
                  <c:v>4524</c:v>
                </c:pt>
                <c:pt idx="56">
                  <c:v>4602</c:v>
                </c:pt>
                <c:pt idx="57">
                  <c:v>4670</c:v>
                </c:pt>
                <c:pt idx="58">
                  <c:v>4757</c:v>
                </c:pt>
                <c:pt idx="59">
                  <c:v>4825</c:v>
                </c:pt>
                <c:pt idx="60">
                  <c:v>4984</c:v>
                </c:pt>
                <c:pt idx="61">
                  <c:v>5062</c:v>
                </c:pt>
                <c:pt idx="62">
                  <c:v>5149</c:v>
                </c:pt>
                <c:pt idx="63">
                  <c:v>5216</c:v>
                </c:pt>
                <c:pt idx="64">
                  <c:v>5311</c:v>
                </c:pt>
                <c:pt idx="65">
                  <c:v>5382</c:v>
                </c:pt>
                <c:pt idx="66">
                  <c:v>5456</c:v>
                </c:pt>
                <c:pt idx="67">
                  <c:v>5626</c:v>
                </c:pt>
                <c:pt idx="68">
                  <c:v>5699</c:v>
                </c:pt>
                <c:pt idx="69">
                  <c:v>5793</c:v>
                </c:pt>
                <c:pt idx="70">
                  <c:v>5868</c:v>
                </c:pt>
                <c:pt idx="71">
                  <c:v>5952</c:v>
                </c:pt>
                <c:pt idx="72">
                  <c:v>6012</c:v>
                </c:pt>
                <c:pt idx="73">
                  <c:v>6095</c:v>
                </c:pt>
                <c:pt idx="74">
                  <c:v>6187</c:v>
                </c:pt>
                <c:pt idx="75">
                  <c:v>6343</c:v>
                </c:pt>
                <c:pt idx="76">
                  <c:v>6411</c:v>
                </c:pt>
                <c:pt idx="77">
                  <c:v>6509</c:v>
                </c:pt>
                <c:pt idx="78">
                  <c:v>6568</c:v>
                </c:pt>
                <c:pt idx="79">
                  <c:v>6672</c:v>
                </c:pt>
                <c:pt idx="80">
                  <c:v>6740</c:v>
                </c:pt>
                <c:pt idx="81">
                  <c:v>6830</c:v>
                </c:pt>
                <c:pt idx="82">
                  <c:v>6981</c:v>
                </c:pt>
                <c:pt idx="83">
                  <c:v>7073</c:v>
                </c:pt>
                <c:pt idx="84">
                  <c:v>7132</c:v>
                </c:pt>
                <c:pt idx="85">
                  <c:v>7237</c:v>
                </c:pt>
                <c:pt idx="86">
                  <c:v>7405</c:v>
                </c:pt>
                <c:pt idx="87">
                  <c:v>7573</c:v>
                </c:pt>
                <c:pt idx="88">
                  <c:v>7621</c:v>
                </c:pt>
                <c:pt idx="89">
                  <c:v>7729</c:v>
                </c:pt>
                <c:pt idx="90">
                  <c:v>7788</c:v>
                </c:pt>
                <c:pt idx="91">
                  <c:v>7879</c:v>
                </c:pt>
                <c:pt idx="92">
                  <c:v>7935</c:v>
                </c:pt>
                <c:pt idx="93">
                  <c:v>8000</c:v>
                </c:pt>
              </c:numCache>
            </c:numRef>
          </c:xVal>
          <c:yVal>
            <c:numRef>
              <c:f>'Peak data'!$B$3:$B$1667</c:f>
              <c:numCache>
                <c:formatCode>General</c:formatCode>
                <c:ptCount val="1651"/>
                <c:pt idx="0">
                  <c:v>75.599999999999994</c:v>
                </c:pt>
                <c:pt idx="1">
                  <c:v>75.599999999999994</c:v>
                </c:pt>
                <c:pt idx="2">
                  <c:v>75.599999999999994</c:v>
                </c:pt>
                <c:pt idx="3">
                  <c:v>75.599999999999994</c:v>
                </c:pt>
                <c:pt idx="4">
                  <c:v>75.599999999999994</c:v>
                </c:pt>
                <c:pt idx="5">
                  <c:v>76.099999999999994</c:v>
                </c:pt>
                <c:pt idx="6">
                  <c:v>77.7</c:v>
                </c:pt>
                <c:pt idx="7">
                  <c:v>78.099999999999994</c:v>
                </c:pt>
                <c:pt idx="8">
                  <c:v>79.5</c:v>
                </c:pt>
                <c:pt idx="9">
                  <c:v>95.9</c:v>
                </c:pt>
                <c:pt idx="10">
                  <c:v>110.4</c:v>
                </c:pt>
                <c:pt idx="11">
                  <c:v>123.4</c:v>
                </c:pt>
                <c:pt idx="12">
                  <c:v>137.69999999999999</c:v>
                </c:pt>
                <c:pt idx="13">
                  <c:v>152.30000000000001</c:v>
                </c:pt>
                <c:pt idx="14">
                  <c:v>179.6</c:v>
                </c:pt>
                <c:pt idx="15">
                  <c:v>194.9</c:v>
                </c:pt>
                <c:pt idx="16">
                  <c:v>208.5</c:v>
                </c:pt>
                <c:pt idx="17">
                  <c:v>222.8</c:v>
                </c:pt>
                <c:pt idx="18">
                  <c:v>236.6</c:v>
                </c:pt>
                <c:pt idx="19">
                  <c:v>251</c:v>
                </c:pt>
                <c:pt idx="20">
                  <c:v>265.39999999999998</c:v>
                </c:pt>
                <c:pt idx="21">
                  <c:v>294.8</c:v>
                </c:pt>
                <c:pt idx="22">
                  <c:v>308.8</c:v>
                </c:pt>
                <c:pt idx="23">
                  <c:v>324</c:v>
                </c:pt>
                <c:pt idx="24">
                  <c:v>337.9</c:v>
                </c:pt>
                <c:pt idx="25">
                  <c:v>352.5</c:v>
                </c:pt>
                <c:pt idx="26">
                  <c:v>366.3</c:v>
                </c:pt>
                <c:pt idx="27">
                  <c:v>395.3</c:v>
                </c:pt>
                <c:pt idx="28">
                  <c:v>412.8</c:v>
                </c:pt>
                <c:pt idx="29">
                  <c:v>428.2</c:v>
                </c:pt>
                <c:pt idx="30">
                  <c:v>442</c:v>
                </c:pt>
                <c:pt idx="31">
                  <c:v>457.2</c:v>
                </c:pt>
                <c:pt idx="32">
                  <c:v>472.7</c:v>
                </c:pt>
                <c:pt idx="33">
                  <c:v>485.8</c:v>
                </c:pt>
                <c:pt idx="34">
                  <c:v>519.70000000000005</c:v>
                </c:pt>
                <c:pt idx="35">
                  <c:v>539.4</c:v>
                </c:pt>
                <c:pt idx="36">
                  <c:v>555.29999999999995</c:v>
                </c:pt>
                <c:pt idx="37">
                  <c:v>578.20000000000005</c:v>
                </c:pt>
                <c:pt idx="38">
                  <c:v>594</c:v>
                </c:pt>
                <c:pt idx="39">
                  <c:v>614.70000000000005</c:v>
                </c:pt>
                <c:pt idx="40">
                  <c:v>621</c:v>
                </c:pt>
                <c:pt idx="41">
                  <c:v>636</c:v>
                </c:pt>
                <c:pt idx="42">
                  <c:v>649.29999999999995</c:v>
                </c:pt>
                <c:pt idx="43">
                  <c:v>655.7</c:v>
                </c:pt>
                <c:pt idx="44">
                  <c:v>668.9</c:v>
                </c:pt>
                <c:pt idx="45">
                  <c:v>665.5</c:v>
                </c:pt>
                <c:pt idx="46">
                  <c:v>658.9</c:v>
                </c:pt>
                <c:pt idx="47">
                  <c:v>651.4</c:v>
                </c:pt>
                <c:pt idx="48">
                  <c:v>638.5</c:v>
                </c:pt>
                <c:pt idx="49">
                  <c:v>636</c:v>
                </c:pt>
                <c:pt idx="50">
                  <c:v>625.79999999999995</c:v>
                </c:pt>
                <c:pt idx="51">
                  <c:v>612.1</c:v>
                </c:pt>
                <c:pt idx="52">
                  <c:v>603.4</c:v>
                </c:pt>
                <c:pt idx="53">
                  <c:v>593.79999999999995</c:v>
                </c:pt>
                <c:pt idx="54">
                  <c:v>586.5</c:v>
                </c:pt>
                <c:pt idx="55">
                  <c:v>563.5</c:v>
                </c:pt>
                <c:pt idx="56">
                  <c:v>560.9</c:v>
                </c:pt>
                <c:pt idx="57">
                  <c:v>551.4</c:v>
                </c:pt>
                <c:pt idx="58">
                  <c:v>535.1</c:v>
                </c:pt>
                <c:pt idx="59">
                  <c:v>526</c:v>
                </c:pt>
                <c:pt idx="60">
                  <c:v>510</c:v>
                </c:pt>
                <c:pt idx="61">
                  <c:v>506.3</c:v>
                </c:pt>
                <c:pt idx="62">
                  <c:v>491.9</c:v>
                </c:pt>
                <c:pt idx="63">
                  <c:v>485.9</c:v>
                </c:pt>
                <c:pt idx="64">
                  <c:v>480.3</c:v>
                </c:pt>
                <c:pt idx="65">
                  <c:v>468.8</c:v>
                </c:pt>
                <c:pt idx="66">
                  <c:v>466.4</c:v>
                </c:pt>
                <c:pt idx="67">
                  <c:v>458.5</c:v>
                </c:pt>
                <c:pt idx="68">
                  <c:v>452.1</c:v>
                </c:pt>
                <c:pt idx="69">
                  <c:v>430.8</c:v>
                </c:pt>
                <c:pt idx="70">
                  <c:v>421.7</c:v>
                </c:pt>
                <c:pt idx="71">
                  <c:v>418.6</c:v>
                </c:pt>
                <c:pt idx="72">
                  <c:v>412</c:v>
                </c:pt>
                <c:pt idx="73">
                  <c:v>406</c:v>
                </c:pt>
                <c:pt idx="74">
                  <c:v>399.7</c:v>
                </c:pt>
                <c:pt idx="75">
                  <c:v>386.5</c:v>
                </c:pt>
                <c:pt idx="76">
                  <c:v>379</c:v>
                </c:pt>
                <c:pt idx="77">
                  <c:v>374.3</c:v>
                </c:pt>
                <c:pt idx="78">
                  <c:v>363.7</c:v>
                </c:pt>
                <c:pt idx="79">
                  <c:v>360</c:v>
                </c:pt>
                <c:pt idx="80">
                  <c:v>355</c:v>
                </c:pt>
                <c:pt idx="81">
                  <c:v>350</c:v>
                </c:pt>
                <c:pt idx="82">
                  <c:v>342.3</c:v>
                </c:pt>
                <c:pt idx="83">
                  <c:v>338</c:v>
                </c:pt>
                <c:pt idx="84">
                  <c:v>332.2</c:v>
                </c:pt>
                <c:pt idx="85">
                  <c:v>328</c:v>
                </c:pt>
                <c:pt idx="86">
                  <c:v>319</c:v>
                </c:pt>
                <c:pt idx="87">
                  <c:v>308</c:v>
                </c:pt>
                <c:pt idx="88">
                  <c:v>300</c:v>
                </c:pt>
                <c:pt idx="89">
                  <c:v>296</c:v>
                </c:pt>
                <c:pt idx="90">
                  <c:v>293.7</c:v>
                </c:pt>
                <c:pt idx="91">
                  <c:v>289</c:v>
                </c:pt>
                <c:pt idx="92">
                  <c:v>283.60000000000002</c:v>
                </c:pt>
                <c:pt idx="93">
                  <c:v>280</c:v>
                </c:pt>
              </c:numCache>
            </c:numRef>
          </c:yVal>
          <c:smooth val="1"/>
        </c:ser>
        <c:axId val="153167360"/>
        <c:axId val="153165824"/>
      </c:scatterChart>
      <c:valAx>
        <c:axId val="146985344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53"/>
              <c:y val="0.874388176968080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987264"/>
        <c:crosses val="autoZero"/>
        <c:crossBetween val="midCat"/>
      </c:valAx>
      <c:valAx>
        <c:axId val="1469872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985344"/>
        <c:crosses val="autoZero"/>
        <c:crossBetween val="midCat"/>
      </c:valAx>
      <c:valAx>
        <c:axId val="153165824"/>
        <c:scaling>
          <c:orientation val="minMax"/>
        </c:scaling>
        <c:axPos val="r"/>
        <c:numFmt formatCode="General" sourceLinked="1"/>
        <c:tickLblPos val="nextTo"/>
        <c:crossAx val="153167360"/>
        <c:crosses val="max"/>
        <c:crossBetween val="midCat"/>
      </c:valAx>
      <c:valAx>
        <c:axId val="153167360"/>
        <c:scaling>
          <c:orientation val="minMax"/>
        </c:scaling>
        <c:delete val="1"/>
        <c:axPos val="b"/>
        <c:numFmt formatCode="General" sourceLinked="1"/>
        <c:tickLblPos val="none"/>
        <c:crossAx val="15316582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00186643336249"/>
          <c:y val="0.91570085602044915"/>
          <c:w val="0.70880011665208609"/>
          <c:h val="4.211397594908483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469069699620887"/>
          <c:y val="0.16639476437994272"/>
          <c:w val="0.79134295227524976"/>
          <c:h val="0.65579119086460635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42"/>
            <c:marker>
              <c:symbol val="diamond"/>
              <c:size val="9"/>
            </c:marker>
          </c:dPt>
          <c:dPt>
            <c:idx val="93"/>
            <c:marker>
              <c:symbol val="triangle"/>
              <c:size val="9"/>
            </c:marker>
          </c:dPt>
          <c:dPt>
            <c:idx val="100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1.7777777777777795E-2"/>
                  <c:y val="-3.9215686274509831E-2"/>
                </c:manualLayout>
              </c:layout>
              <c:showVal val="1"/>
            </c:dLbl>
            <c:dLbl>
              <c:idx val="42"/>
              <c:layout>
                <c:manualLayout>
                  <c:x val="-5.1851851851851864E-2"/>
                  <c:y val="5.0108932461873576E-2"/>
                </c:manualLayout>
              </c:layout>
              <c:showVal val="1"/>
            </c:dLbl>
            <c:dLbl>
              <c:idx val="93"/>
              <c:layout>
                <c:manualLayout>
                  <c:x val="-4.8888888888888891E-2"/>
                  <c:y val="-3.4858387799564294E-2"/>
                </c:manualLayout>
              </c:layout>
              <c:showVal val="1"/>
            </c:dLbl>
            <c:dLbl>
              <c:idx val="100"/>
              <c:layout>
                <c:manualLayout>
                  <c:x val="-5.3333333333333406E-2"/>
                  <c:y val="-4.5751633986928109E-2"/>
                </c:manualLayout>
              </c:layout>
              <c:showVal val="1"/>
            </c:dLbl>
            <c:delete val="1"/>
          </c:dLbls>
          <c:xVal>
            <c:numRef>
              <c:f>'Peak data'!$D$3:$D$1113</c:f>
              <c:numCache>
                <c:formatCode>General</c:formatCode>
                <c:ptCount val="1097"/>
                <c:pt idx="0">
                  <c:v>48</c:v>
                </c:pt>
                <c:pt idx="1">
                  <c:v>51</c:v>
                </c:pt>
                <c:pt idx="2">
                  <c:v>52</c:v>
                </c:pt>
                <c:pt idx="3">
                  <c:v>55</c:v>
                </c:pt>
                <c:pt idx="4">
                  <c:v>58</c:v>
                </c:pt>
                <c:pt idx="5">
                  <c:v>55</c:v>
                </c:pt>
                <c:pt idx="6">
                  <c:v>48</c:v>
                </c:pt>
                <c:pt idx="7">
                  <c:v>108</c:v>
                </c:pt>
                <c:pt idx="8">
                  <c:v>202</c:v>
                </c:pt>
                <c:pt idx="9">
                  <c:v>280</c:v>
                </c:pt>
                <c:pt idx="10">
                  <c:v>362</c:v>
                </c:pt>
                <c:pt idx="11">
                  <c:v>521</c:v>
                </c:pt>
                <c:pt idx="12">
                  <c:v>604</c:v>
                </c:pt>
                <c:pt idx="13">
                  <c:v>684</c:v>
                </c:pt>
                <c:pt idx="14">
                  <c:v>769</c:v>
                </c:pt>
                <c:pt idx="15">
                  <c:v>846</c:v>
                </c:pt>
                <c:pt idx="16">
                  <c:v>927</c:v>
                </c:pt>
                <c:pt idx="17">
                  <c:v>1005</c:v>
                </c:pt>
                <c:pt idx="18">
                  <c:v>1170</c:v>
                </c:pt>
                <c:pt idx="19">
                  <c:v>1251</c:v>
                </c:pt>
                <c:pt idx="20">
                  <c:v>1330</c:v>
                </c:pt>
                <c:pt idx="21">
                  <c:v>1413</c:v>
                </c:pt>
                <c:pt idx="22">
                  <c:v>1493</c:v>
                </c:pt>
                <c:pt idx="23">
                  <c:v>1575</c:v>
                </c:pt>
                <c:pt idx="24">
                  <c:v>1651</c:v>
                </c:pt>
                <c:pt idx="25">
                  <c:v>1812</c:v>
                </c:pt>
                <c:pt idx="26">
                  <c:v>1895</c:v>
                </c:pt>
                <c:pt idx="27">
                  <c:v>1976</c:v>
                </c:pt>
                <c:pt idx="28">
                  <c:v>2056</c:v>
                </c:pt>
                <c:pt idx="29">
                  <c:v>2136</c:v>
                </c:pt>
                <c:pt idx="30">
                  <c:v>2216</c:v>
                </c:pt>
                <c:pt idx="31">
                  <c:v>2296</c:v>
                </c:pt>
                <c:pt idx="32">
                  <c:v>2469</c:v>
                </c:pt>
                <c:pt idx="33">
                  <c:v>2561</c:v>
                </c:pt>
                <c:pt idx="34">
                  <c:v>2654</c:v>
                </c:pt>
                <c:pt idx="35">
                  <c:v>2746</c:v>
                </c:pt>
                <c:pt idx="36">
                  <c:v>2840</c:v>
                </c:pt>
                <c:pt idx="37">
                  <c:v>2928</c:v>
                </c:pt>
                <c:pt idx="38">
                  <c:v>3019</c:v>
                </c:pt>
                <c:pt idx="39">
                  <c:v>3197</c:v>
                </c:pt>
                <c:pt idx="40">
                  <c:v>3280</c:v>
                </c:pt>
                <c:pt idx="41">
                  <c:v>3348</c:v>
                </c:pt>
                <c:pt idx="42">
                  <c:v>3419</c:v>
                </c:pt>
                <c:pt idx="43">
                  <c:v>3496</c:v>
                </c:pt>
                <c:pt idx="44">
                  <c:v>3573</c:v>
                </c:pt>
                <c:pt idx="45">
                  <c:v>3645</c:v>
                </c:pt>
                <c:pt idx="46">
                  <c:v>3794</c:v>
                </c:pt>
                <c:pt idx="47">
                  <c:v>3856</c:v>
                </c:pt>
                <c:pt idx="48">
                  <c:v>3937</c:v>
                </c:pt>
                <c:pt idx="49">
                  <c:v>4002</c:v>
                </c:pt>
                <c:pt idx="50">
                  <c:v>4078</c:v>
                </c:pt>
                <c:pt idx="51">
                  <c:v>4153</c:v>
                </c:pt>
                <c:pt idx="52">
                  <c:v>4224</c:v>
                </c:pt>
                <c:pt idx="53">
                  <c:v>4372</c:v>
                </c:pt>
                <c:pt idx="54">
                  <c:v>4449</c:v>
                </c:pt>
                <c:pt idx="55">
                  <c:v>4524</c:v>
                </c:pt>
                <c:pt idx="56">
                  <c:v>4602</c:v>
                </c:pt>
                <c:pt idx="57">
                  <c:v>4670</c:v>
                </c:pt>
                <c:pt idx="58">
                  <c:v>4757</c:v>
                </c:pt>
                <c:pt idx="59">
                  <c:v>4825</c:v>
                </c:pt>
                <c:pt idx="60">
                  <c:v>4984</c:v>
                </c:pt>
                <c:pt idx="61">
                  <c:v>5062</c:v>
                </c:pt>
                <c:pt idx="62">
                  <c:v>5149</c:v>
                </c:pt>
                <c:pt idx="63">
                  <c:v>5216</c:v>
                </c:pt>
                <c:pt idx="64">
                  <c:v>5311</c:v>
                </c:pt>
                <c:pt idx="65">
                  <c:v>5382</c:v>
                </c:pt>
                <c:pt idx="66">
                  <c:v>5456</c:v>
                </c:pt>
                <c:pt idx="67">
                  <c:v>5626</c:v>
                </c:pt>
                <c:pt idx="68">
                  <c:v>5699</c:v>
                </c:pt>
                <c:pt idx="69">
                  <c:v>5793</c:v>
                </c:pt>
                <c:pt idx="70">
                  <c:v>5868</c:v>
                </c:pt>
                <c:pt idx="71">
                  <c:v>5952</c:v>
                </c:pt>
                <c:pt idx="72">
                  <c:v>6012</c:v>
                </c:pt>
                <c:pt idx="73">
                  <c:v>6095</c:v>
                </c:pt>
                <c:pt idx="74">
                  <c:v>6187</c:v>
                </c:pt>
                <c:pt idx="75">
                  <c:v>6343</c:v>
                </c:pt>
                <c:pt idx="76">
                  <c:v>6411</c:v>
                </c:pt>
                <c:pt idx="77">
                  <c:v>6509</c:v>
                </c:pt>
                <c:pt idx="78">
                  <c:v>6568</c:v>
                </c:pt>
                <c:pt idx="79">
                  <c:v>6672</c:v>
                </c:pt>
                <c:pt idx="80">
                  <c:v>6740</c:v>
                </c:pt>
                <c:pt idx="81">
                  <c:v>6830</c:v>
                </c:pt>
                <c:pt idx="82">
                  <c:v>6981</c:v>
                </c:pt>
                <c:pt idx="83">
                  <c:v>7073</c:v>
                </c:pt>
                <c:pt idx="84">
                  <c:v>7132</c:v>
                </c:pt>
                <c:pt idx="85">
                  <c:v>7237</c:v>
                </c:pt>
                <c:pt idx="86">
                  <c:v>7405</c:v>
                </c:pt>
                <c:pt idx="87">
                  <c:v>7573</c:v>
                </c:pt>
                <c:pt idx="88">
                  <c:v>7621</c:v>
                </c:pt>
                <c:pt idx="89">
                  <c:v>7729</c:v>
                </c:pt>
                <c:pt idx="90">
                  <c:v>7788</c:v>
                </c:pt>
                <c:pt idx="91">
                  <c:v>7879</c:v>
                </c:pt>
                <c:pt idx="92">
                  <c:v>7935</c:v>
                </c:pt>
                <c:pt idx="93">
                  <c:v>8000</c:v>
                </c:pt>
              </c:numCache>
            </c:numRef>
          </c:xVal>
          <c:yVal>
            <c:numRef>
              <c:f>'Peak data'!$E$3:$E$1113</c:f>
              <c:numCache>
                <c:formatCode>General</c:formatCode>
                <c:ptCount val="1097"/>
                <c:pt idx="0">
                  <c:v>173</c:v>
                </c:pt>
                <c:pt idx="1">
                  <c:v>173</c:v>
                </c:pt>
                <c:pt idx="2">
                  <c:v>173</c:v>
                </c:pt>
                <c:pt idx="3">
                  <c:v>173</c:v>
                </c:pt>
                <c:pt idx="4">
                  <c:v>173</c:v>
                </c:pt>
                <c:pt idx="5">
                  <c:v>171.8</c:v>
                </c:pt>
                <c:pt idx="6">
                  <c:v>171.8</c:v>
                </c:pt>
                <c:pt idx="7">
                  <c:v>171.8</c:v>
                </c:pt>
                <c:pt idx="8">
                  <c:v>170.6</c:v>
                </c:pt>
                <c:pt idx="9">
                  <c:v>169.4</c:v>
                </c:pt>
                <c:pt idx="10">
                  <c:v>167.2</c:v>
                </c:pt>
                <c:pt idx="11">
                  <c:v>164.8</c:v>
                </c:pt>
                <c:pt idx="12">
                  <c:v>163.6</c:v>
                </c:pt>
                <c:pt idx="13">
                  <c:v>162.4</c:v>
                </c:pt>
                <c:pt idx="14">
                  <c:v>162.4</c:v>
                </c:pt>
                <c:pt idx="15">
                  <c:v>162.4</c:v>
                </c:pt>
                <c:pt idx="16">
                  <c:v>161.19999999999999</c:v>
                </c:pt>
                <c:pt idx="17">
                  <c:v>161.19999999999999</c:v>
                </c:pt>
                <c:pt idx="18">
                  <c:v>161.19999999999999</c:v>
                </c:pt>
                <c:pt idx="19">
                  <c:v>160</c:v>
                </c:pt>
                <c:pt idx="20">
                  <c:v>160</c:v>
                </c:pt>
                <c:pt idx="21">
                  <c:v>160</c:v>
                </c:pt>
                <c:pt idx="22">
                  <c:v>160</c:v>
                </c:pt>
                <c:pt idx="23">
                  <c:v>160</c:v>
                </c:pt>
                <c:pt idx="24">
                  <c:v>160</c:v>
                </c:pt>
                <c:pt idx="25">
                  <c:v>160</c:v>
                </c:pt>
                <c:pt idx="26">
                  <c:v>160</c:v>
                </c:pt>
                <c:pt idx="27">
                  <c:v>160</c:v>
                </c:pt>
                <c:pt idx="28">
                  <c:v>160</c:v>
                </c:pt>
                <c:pt idx="29">
                  <c:v>160</c:v>
                </c:pt>
                <c:pt idx="30">
                  <c:v>160</c:v>
                </c:pt>
                <c:pt idx="31">
                  <c:v>160</c:v>
                </c:pt>
                <c:pt idx="32">
                  <c:v>158.80000000000001</c:v>
                </c:pt>
                <c:pt idx="33">
                  <c:v>158.80000000000001</c:v>
                </c:pt>
                <c:pt idx="34">
                  <c:v>158.80000000000001</c:v>
                </c:pt>
                <c:pt idx="35">
                  <c:v>158.80000000000001</c:v>
                </c:pt>
                <c:pt idx="36">
                  <c:v>158.80000000000001</c:v>
                </c:pt>
                <c:pt idx="37">
                  <c:v>158.80000000000001</c:v>
                </c:pt>
                <c:pt idx="38">
                  <c:v>158.80000000000001</c:v>
                </c:pt>
                <c:pt idx="39">
                  <c:v>157.6</c:v>
                </c:pt>
                <c:pt idx="40">
                  <c:v>157.6</c:v>
                </c:pt>
                <c:pt idx="41">
                  <c:v>157.6</c:v>
                </c:pt>
                <c:pt idx="42">
                  <c:v>157.6</c:v>
                </c:pt>
                <c:pt idx="43">
                  <c:v>155</c:v>
                </c:pt>
                <c:pt idx="44">
                  <c:v>151.80000000000001</c:v>
                </c:pt>
                <c:pt idx="45">
                  <c:v>148.19999999999999</c:v>
                </c:pt>
                <c:pt idx="46">
                  <c:v>141</c:v>
                </c:pt>
                <c:pt idx="47">
                  <c:v>137.4</c:v>
                </c:pt>
                <c:pt idx="48">
                  <c:v>133</c:v>
                </c:pt>
                <c:pt idx="49">
                  <c:v>129.19999999999999</c:v>
                </c:pt>
                <c:pt idx="50">
                  <c:v>124.4</c:v>
                </c:pt>
                <c:pt idx="51">
                  <c:v>121</c:v>
                </c:pt>
                <c:pt idx="52">
                  <c:v>117.4</c:v>
                </c:pt>
                <c:pt idx="53">
                  <c:v>111</c:v>
                </c:pt>
                <c:pt idx="54">
                  <c:v>108</c:v>
                </c:pt>
                <c:pt idx="55">
                  <c:v>103.2</c:v>
                </c:pt>
                <c:pt idx="56">
                  <c:v>99.6</c:v>
                </c:pt>
                <c:pt idx="57">
                  <c:v>96</c:v>
                </c:pt>
                <c:pt idx="58">
                  <c:v>92.4</c:v>
                </c:pt>
                <c:pt idx="59">
                  <c:v>90.2</c:v>
                </c:pt>
                <c:pt idx="60">
                  <c:v>83</c:v>
                </c:pt>
                <c:pt idx="61">
                  <c:v>80.599999999999994</c:v>
                </c:pt>
                <c:pt idx="62">
                  <c:v>78.2</c:v>
                </c:pt>
                <c:pt idx="63">
                  <c:v>76</c:v>
                </c:pt>
                <c:pt idx="64">
                  <c:v>73.599999999999994</c:v>
                </c:pt>
                <c:pt idx="65">
                  <c:v>71.2</c:v>
                </c:pt>
                <c:pt idx="66">
                  <c:v>68.8</c:v>
                </c:pt>
                <c:pt idx="67">
                  <c:v>64</c:v>
                </c:pt>
                <c:pt idx="68">
                  <c:v>62.8</c:v>
                </c:pt>
                <c:pt idx="69">
                  <c:v>60.6</c:v>
                </c:pt>
                <c:pt idx="70">
                  <c:v>58.2</c:v>
                </c:pt>
                <c:pt idx="71">
                  <c:v>55.8</c:v>
                </c:pt>
                <c:pt idx="72">
                  <c:v>54.8</c:v>
                </c:pt>
                <c:pt idx="73">
                  <c:v>53.4</c:v>
                </c:pt>
                <c:pt idx="74">
                  <c:v>51</c:v>
                </c:pt>
                <c:pt idx="75">
                  <c:v>48.6</c:v>
                </c:pt>
                <c:pt idx="76">
                  <c:v>47.4</c:v>
                </c:pt>
                <c:pt idx="77">
                  <c:v>45.2</c:v>
                </c:pt>
                <c:pt idx="78">
                  <c:v>44</c:v>
                </c:pt>
                <c:pt idx="79">
                  <c:v>42.8</c:v>
                </c:pt>
                <c:pt idx="80">
                  <c:v>41.6</c:v>
                </c:pt>
                <c:pt idx="81">
                  <c:v>40.4</c:v>
                </c:pt>
                <c:pt idx="82">
                  <c:v>38</c:v>
                </c:pt>
                <c:pt idx="83">
                  <c:v>36.799999999999997</c:v>
                </c:pt>
                <c:pt idx="84">
                  <c:v>35.6</c:v>
                </c:pt>
                <c:pt idx="85">
                  <c:v>34.4</c:v>
                </c:pt>
                <c:pt idx="86">
                  <c:v>32.799999999999997</c:v>
                </c:pt>
                <c:pt idx="87">
                  <c:v>30.6</c:v>
                </c:pt>
                <c:pt idx="88">
                  <c:v>29.8</c:v>
                </c:pt>
                <c:pt idx="89">
                  <c:v>28.6</c:v>
                </c:pt>
                <c:pt idx="90">
                  <c:v>28.6</c:v>
                </c:pt>
                <c:pt idx="91">
                  <c:v>27.4</c:v>
                </c:pt>
                <c:pt idx="92">
                  <c:v>26.2</c:v>
                </c:pt>
                <c:pt idx="93">
                  <c:v>25</c:v>
                </c:pt>
              </c:numCache>
            </c:numRef>
          </c:yVal>
          <c:smooth val="1"/>
        </c:ser>
        <c:axId val="151681664"/>
        <c:axId val="154608384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44"/>
            <c:marker>
              <c:symbol val="square"/>
              <c:size val="9"/>
            </c:marker>
          </c:dPt>
          <c:dPt>
            <c:idx val="93"/>
            <c:marker>
              <c:symbol val="square"/>
              <c:size val="9"/>
            </c:marker>
          </c:dPt>
          <c:dPt>
            <c:idx val="99"/>
            <c:marker>
              <c:symbol val="square"/>
              <c:size val="8"/>
            </c:marker>
          </c:dPt>
          <c:dLbls>
            <c:dLbl>
              <c:idx val="44"/>
              <c:layout>
                <c:manualLayout>
                  <c:x val="-2.9629629629629645E-2"/>
                  <c:y val="-3.9215686274509803E-2"/>
                </c:manualLayout>
              </c:layout>
              <c:showVal val="1"/>
            </c:dLbl>
            <c:dLbl>
              <c:idx val="93"/>
              <c:layout>
                <c:manualLayout>
                  <c:x val="-8.1481481481481446E-2"/>
                  <c:y val="2.8322440087145972E-2"/>
                </c:manualLayout>
              </c:layout>
              <c:showVal val="1"/>
            </c:dLbl>
            <c:dLbl>
              <c:idx val="99"/>
              <c:layout>
                <c:manualLayout>
                  <c:x val="-9.0370370370370448E-2"/>
                  <c:y val="-6.5359477124183078E-3"/>
                </c:manualLayout>
              </c:layout>
              <c:showVal val="1"/>
            </c:dLbl>
            <c:delete val="1"/>
          </c:dLbls>
          <c:xVal>
            <c:numRef>
              <c:f>'Peak data'!$D$3:$D$1113</c:f>
              <c:numCache>
                <c:formatCode>General</c:formatCode>
                <c:ptCount val="1097"/>
                <c:pt idx="0">
                  <c:v>48</c:v>
                </c:pt>
                <c:pt idx="1">
                  <c:v>51</c:v>
                </c:pt>
                <c:pt idx="2">
                  <c:v>52</c:v>
                </c:pt>
                <c:pt idx="3">
                  <c:v>55</c:v>
                </c:pt>
                <c:pt idx="4">
                  <c:v>58</c:v>
                </c:pt>
                <c:pt idx="5">
                  <c:v>55</c:v>
                </c:pt>
                <c:pt idx="6">
                  <c:v>48</c:v>
                </c:pt>
                <c:pt idx="7">
                  <c:v>108</c:v>
                </c:pt>
                <c:pt idx="8">
                  <c:v>202</c:v>
                </c:pt>
                <c:pt idx="9">
                  <c:v>280</c:v>
                </c:pt>
                <c:pt idx="10">
                  <c:v>362</c:v>
                </c:pt>
                <c:pt idx="11">
                  <c:v>521</c:v>
                </c:pt>
                <c:pt idx="12">
                  <c:v>604</c:v>
                </c:pt>
                <c:pt idx="13">
                  <c:v>684</c:v>
                </c:pt>
                <c:pt idx="14">
                  <c:v>769</c:v>
                </c:pt>
                <c:pt idx="15">
                  <c:v>846</c:v>
                </c:pt>
                <c:pt idx="16">
                  <c:v>927</c:v>
                </c:pt>
                <c:pt idx="17">
                  <c:v>1005</c:v>
                </c:pt>
                <c:pt idx="18">
                  <c:v>1170</c:v>
                </c:pt>
                <c:pt idx="19">
                  <c:v>1251</c:v>
                </c:pt>
                <c:pt idx="20">
                  <c:v>1330</c:v>
                </c:pt>
                <c:pt idx="21">
                  <c:v>1413</c:v>
                </c:pt>
                <c:pt idx="22">
                  <c:v>1493</c:v>
                </c:pt>
                <c:pt idx="23">
                  <c:v>1575</c:v>
                </c:pt>
                <c:pt idx="24">
                  <c:v>1651</c:v>
                </c:pt>
                <c:pt idx="25">
                  <c:v>1812</c:v>
                </c:pt>
                <c:pt idx="26">
                  <c:v>1895</c:v>
                </c:pt>
                <c:pt idx="27">
                  <c:v>1976</c:v>
                </c:pt>
                <c:pt idx="28">
                  <c:v>2056</c:v>
                </c:pt>
                <c:pt idx="29">
                  <c:v>2136</c:v>
                </c:pt>
                <c:pt idx="30">
                  <c:v>2216</c:v>
                </c:pt>
                <c:pt idx="31">
                  <c:v>2296</c:v>
                </c:pt>
                <c:pt idx="32">
                  <c:v>2469</c:v>
                </c:pt>
                <c:pt idx="33">
                  <c:v>2561</c:v>
                </c:pt>
                <c:pt idx="34">
                  <c:v>2654</c:v>
                </c:pt>
                <c:pt idx="35">
                  <c:v>2746</c:v>
                </c:pt>
                <c:pt idx="36">
                  <c:v>2840</c:v>
                </c:pt>
                <c:pt idx="37">
                  <c:v>2928</c:v>
                </c:pt>
                <c:pt idx="38">
                  <c:v>3019</c:v>
                </c:pt>
                <c:pt idx="39">
                  <c:v>3197</c:v>
                </c:pt>
                <c:pt idx="40">
                  <c:v>3280</c:v>
                </c:pt>
                <c:pt idx="41">
                  <c:v>3348</c:v>
                </c:pt>
                <c:pt idx="42">
                  <c:v>3419</c:v>
                </c:pt>
                <c:pt idx="43">
                  <c:v>3496</c:v>
                </c:pt>
                <c:pt idx="44">
                  <c:v>3573</c:v>
                </c:pt>
                <c:pt idx="45">
                  <c:v>3645</c:v>
                </c:pt>
                <c:pt idx="46">
                  <c:v>3794</c:v>
                </c:pt>
                <c:pt idx="47">
                  <c:v>3856</c:v>
                </c:pt>
                <c:pt idx="48">
                  <c:v>3937</c:v>
                </c:pt>
                <c:pt idx="49">
                  <c:v>4002</c:v>
                </c:pt>
                <c:pt idx="50">
                  <c:v>4078</c:v>
                </c:pt>
                <c:pt idx="51">
                  <c:v>4153</c:v>
                </c:pt>
                <c:pt idx="52">
                  <c:v>4224</c:v>
                </c:pt>
                <c:pt idx="53">
                  <c:v>4372</c:v>
                </c:pt>
                <c:pt idx="54">
                  <c:v>4449</c:v>
                </c:pt>
                <c:pt idx="55">
                  <c:v>4524</c:v>
                </c:pt>
                <c:pt idx="56">
                  <c:v>4602</c:v>
                </c:pt>
                <c:pt idx="57">
                  <c:v>4670</c:v>
                </c:pt>
                <c:pt idx="58">
                  <c:v>4757</c:v>
                </c:pt>
                <c:pt idx="59">
                  <c:v>4825</c:v>
                </c:pt>
                <c:pt idx="60">
                  <c:v>4984</c:v>
                </c:pt>
                <c:pt idx="61">
                  <c:v>5062</c:v>
                </c:pt>
                <c:pt idx="62">
                  <c:v>5149</c:v>
                </c:pt>
                <c:pt idx="63">
                  <c:v>5216</c:v>
                </c:pt>
                <c:pt idx="64">
                  <c:v>5311</c:v>
                </c:pt>
                <c:pt idx="65">
                  <c:v>5382</c:v>
                </c:pt>
                <c:pt idx="66">
                  <c:v>5456</c:v>
                </c:pt>
                <c:pt idx="67">
                  <c:v>5626</c:v>
                </c:pt>
                <c:pt idx="68">
                  <c:v>5699</c:v>
                </c:pt>
                <c:pt idx="69">
                  <c:v>5793</c:v>
                </c:pt>
                <c:pt idx="70">
                  <c:v>5868</c:v>
                </c:pt>
                <c:pt idx="71">
                  <c:v>5952</c:v>
                </c:pt>
                <c:pt idx="72">
                  <c:v>6012</c:v>
                </c:pt>
                <c:pt idx="73">
                  <c:v>6095</c:v>
                </c:pt>
                <c:pt idx="74">
                  <c:v>6187</c:v>
                </c:pt>
                <c:pt idx="75">
                  <c:v>6343</c:v>
                </c:pt>
                <c:pt idx="76">
                  <c:v>6411</c:v>
                </c:pt>
                <c:pt idx="77">
                  <c:v>6509</c:v>
                </c:pt>
                <c:pt idx="78">
                  <c:v>6568</c:v>
                </c:pt>
                <c:pt idx="79">
                  <c:v>6672</c:v>
                </c:pt>
                <c:pt idx="80">
                  <c:v>6740</c:v>
                </c:pt>
                <c:pt idx="81">
                  <c:v>6830</c:v>
                </c:pt>
                <c:pt idx="82">
                  <c:v>6981</c:v>
                </c:pt>
                <c:pt idx="83">
                  <c:v>7073</c:v>
                </c:pt>
                <c:pt idx="84">
                  <c:v>7132</c:v>
                </c:pt>
                <c:pt idx="85">
                  <c:v>7237</c:v>
                </c:pt>
                <c:pt idx="86">
                  <c:v>7405</c:v>
                </c:pt>
                <c:pt idx="87">
                  <c:v>7573</c:v>
                </c:pt>
                <c:pt idx="88">
                  <c:v>7621</c:v>
                </c:pt>
                <c:pt idx="89">
                  <c:v>7729</c:v>
                </c:pt>
                <c:pt idx="90">
                  <c:v>7788</c:v>
                </c:pt>
                <c:pt idx="91">
                  <c:v>7879</c:v>
                </c:pt>
                <c:pt idx="92">
                  <c:v>7935</c:v>
                </c:pt>
                <c:pt idx="93">
                  <c:v>8000</c:v>
                </c:pt>
              </c:numCache>
            </c:numRef>
          </c:xVal>
          <c:yVal>
            <c:numRef>
              <c:f>'Peak data'!$F$3:$F$1113</c:f>
              <c:numCache>
                <c:formatCode>0.00</c:formatCode>
                <c:ptCount val="1097"/>
                <c:pt idx="0">
                  <c:v>0.87346165982959922</c:v>
                </c:pt>
                <c:pt idx="1">
                  <c:v>0.9280530135689492</c:v>
                </c:pt>
                <c:pt idx="2">
                  <c:v>0.94625013148206583</c:v>
                </c:pt>
                <c:pt idx="3">
                  <c:v>1.0008414852214158</c:v>
                </c:pt>
                <c:pt idx="4">
                  <c:v>1.0554328389607657</c:v>
                </c:pt>
                <c:pt idx="5">
                  <c:v>0.99389923214473541</c:v>
                </c:pt>
                <c:pt idx="6">
                  <c:v>0.86740296623540569</c:v>
                </c:pt>
                <c:pt idx="7">
                  <c:v>1.9516566740296626</c:v>
                </c:pt>
                <c:pt idx="8">
                  <c:v>3.6248238140317657</c:v>
                </c:pt>
                <c:pt idx="9">
                  <c:v>4.9891658777742718</c:v>
                </c:pt>
                <c:pt idx="10">
                  <c:v>6.3665088881876502</c:v>
                </c:pt>
                <c:pt idx="11">
                  <c:v>9.0313242873672035</c:v>
                </c:pt>
                <c:pt idx="12">
                  <c:v>10.393857157883664</c:v>
                </c:pt>
                <c:pt idx="13">
                  <c:v>11.684190596402651</c:v>
                </c:pt>
                <c:pt idx="14">
                  <c:v>13.136173345955612</c:v>
                </c:pt>
                <c:pt idx="15">
                  <c:v>14.451498895550646</c:v>
                </c:pt>
                <c:pt idx="16">
                  <c:v>15.718144525086778</c:v>
                </c:pt>
                <c:pt idx="17">
                  <c:v>17.040706847585991</c:v>
                </c:pt>
                <c:pt idx="18">
                  <c:v>19.838434837488165</c:v>
                </c:pt>
                <c:pt idx="19">
                  <c:v>21.053960239823287</c:v>
                </c:pt>
                <c:pt idx="20">
                  <c:v>22.38350688966025</c:v>
                </c:pt>
                <c:pt idx="21">
                  <c:v>23.780372357210478</c:v>
                </c:pt>
                <c:pt idx="22">
                  <c:v>25.126748711475756</c:v>
                </c:pt>
                <c:pt idx="23">
                  <c:v>26.506784474597666</c:v>
                </c:pt>
                <c:pt idx="24">
                  <c:v>27.785842011149679</c:v>
                </c:pt>
                <c:pt idx="25">
                  <c:v>30.495424424108553</c:v>
                </c:pt>
                <c:pt idx="26">
                  <c:v>31.892289891658777</c:v>
                </c:pt>
                <c:pt idx="27">
                  <c:v>33.255495950352369</c:v>
                </c:pt>
                <c:pt idx="28">
                  <c:v>34.60187230461765</c:v>
                </c:pt>
                <c:pt idx="29">
                  <c:v>35.948248658882932</c:v>
                </c:pt>
                <c:pt idx="30">
                  <c:v>37.294625013148206</c:v>
                </c:pt>
                <c:pt idx="31">
                  <c:v>38.641001367413487</c:v>
                </c:pt>
                <c:pt idx="32">
                  <c:v>41.24089618176081</c:v>
                </c:pt>
                <c:pt idx="33">
                  <c:v>42.777616493110344</c:v>
                </c:pt>
                <c:pt idx="34">
                  <c:v>44.331040286104979</c:v>
                </c:pt>
                <c:pt idx="35">
                  <c:v>45.867760597454513</c:v>
                </c:pt>
                <c:pt idx="36">
                  <c:v>47.437887872094251</c:v>
                </c:pt>
                <c:pt idx="37">
                  <c:v>48.907794256863369</c:v>
                </c:pt>
                <c:pt idx="38">
                  <c:v>50.427811086567793</c:v>
                </c:pt>
                <c:pt idx="39">
                  <c:v>52.997496581466287</c:v>
                </c:pt>
                <c:pt idx="40">
                  <c:v>54.373409067003259</c:v>
                </c:pt>
                <c:pt idx="41">
                  <c:v>55.500662669611856</c:v>
                </c:pt>
                <c:pt idx="42">
                  <c:v>56.677648048806148</c:v>
                </c:pt>
                <c:pt idx="43">
                  <c:v>56.998001472599135</c:v>
                </c:pt>
                <c:pt idx="44">
                  <c:v>57.050741558851378</c:v>
                </c:pt>
                <c:pt idx="45">
                  <c:v>56.820132533922376</c:v>
                </c:pt>
                <c:pt idx="46">
                  <c:v>56.269485642158408</c:v>
                </c:pt>
                <c:pt idx="47">
                  <c:v>55.72887346165983</c:v>
                </c:pt>
                <c:pt idx="48">
                  <c:v>55.077416640370252</c:v>
                </c:pt>
                <c:pt idx="49">
                  <c:v>54.387125276112336</c:v>
                </c:pt>
                <c:pt idx="50">
                  <c:v>53.361018197117914</c:v>
                </c:pt>
                <c:pt idx="51">
                  <c:v>52.857157883664669</c:v>
                </c:pt>
                <c:pt idx="52">
                  <c:v>52.16131271694541</c:v>
                </c:pt>
                <c:pt idx="53">
                  <c:v>51.045755758914481</c:v>
                </c:pt>
                <c:pt idx="54">
                  <c:v>50.540864626065002</c:v>
                </c:pt>
                <c:pt idx="55">
                  <c:v>49.108740927737458</c:v>
                </c:pt>
                <c:pt idx="56">
                  <c:v>48.212811612496054</c:v>
                </c:pt>
                <c:pt idx="57">
                  <c:v>47.156831808141369</c:v>
                </c:pt>
                <c:pt idx="58">
                  <c:v>46.234017040075742</c:v>
                </c:pt>
                <c:pt idx="59">
                  <c:v>45.778373829809617</c:v>
                </c:pt>
                <c:pt idx="60">
                  <c:v>43.512359314189546</c:v>
                </c:pt>
                <c:pt idx="61">
                  <c:v>42.91545177237824</c:v>
                </c:pt>
                <c:pt idx="62">
                  <c:v>42.353192384558746</c:v>
                </c:pt>
                <c:pt idx="63">
                  <c:v>41.697275691595664</c:v>
                </c:pt>
                <c:pt idx="64">
                  <c:v>41.115977700641629</c:v>
                </c:pt>
                <c:pt idx="65">
                  <c:v>40.306973808772483</c:v>
                </c:pt>
                <c:pt idx="66">
                  <c:v>39.483832965183545</c:v>
                </c:pt>
                <c:pt idx="67">
                  <c:v>37.873566845482273</c:v>
                </c:pt>
                <c:pt idx="68">
                  <c:v>37.645650573261811</c:v>
                </c:pt>
                <c:pt idx="69">
                  <c:v>36.926033449037547</c:v>
                </c:pt>
                <c:pt idx="70">
                  <c:v>35.922751656674031</c:v>
                </c:pt>
                <c:pt idx="71">
                  <c:v>34.934427264121169</c:v>
                </c:pt>
                <c:pt idx="72">
                  <c:v>34.654212685389709</c:v>
                </c:pt>
                <c:pt idx="73">
                  <c:v>34.235089933733036</c:v>
                </c:pt>
                <c:pt idx="74">
                  <c:v>33.189965288734619</c:v>
                </c:pt>
                <c:pt idx="75">
                  <c:v>32.425560113600504</c:v>
                </c:pt>
                <c:pt idx="76">
                  <c:v>31.963963395392863</c:v>
                </c:pt>
                <c:pt idx="77">
                  <c:v>30.946334280004212</c:v>
                </c:pt>
                <c:pt idx="78">
                  <c:v>30.397812138424317</c:v>
                </c:pt>
                <c:pt idx="79">
                  <c:v>30.036983275481223</c:v>
                </c:pt>
                <c:pt idx="80">
                  <c:v>29.49237404018092</c:v>
                </c:pt>
                <c:pt idx="81">
                  <c:v>29.024087514463027</c:v>
                </c:pt>
                <c:pt idx="82">
                  <c:v>27.903439570842536</c:v>
                </c:pt>
                <c:pt idx="83">
                  <c:v>27.378394866940148</c:v>
                </c:pt>
                <c:pt idx="84">
                  <c:v>26.706553066161778</c:v>
                </c:pt>
                <c:pt idx="85">
                  <c:v>26.186262753760385</c:v>
                </c:pt>
                <c:pt idx="86">
                  <c:v>25.54791206479436</c:v>
                </c:pt>
                <c:pt idx="87">
                  <c:v>24.375071000315558</c:v>
                </c:pt>
                <c:pt idx="88">
                  <c:v>23.888271799726517</c:v>
                </c:pt>
                <c:pt idx="89">
                  <c:v>23.251225412853689</c:v>
                </c:pt>
                <c:pt idx="90">
                  <c:v>23.428715683180815</c:v>
                </c:pt>
                <c:pt idx="91">
                  <c:v>22.707962553907645</c:v>
                </c:pt>
                <c:pt idx="92">
                  <c:v>21.867781634585043</c:v>
                </c:pt>
                <c:pt idx="93">
                  <c:v>21.037130535394972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triangle"/>
              <c:size val="9"/>
            </c:marker>
          </c:dPt>
          <c:dPt>
            <c:idx val="49"/>
            <c:marker>
              <c:symbol val="triangle"/>
              <c:size val="9"/>
            </c:marker>
          </c:dPt>
          <c:dPt>
            <c:idx val="93"/>
            <c:marker>
              <c:symbol val="square"/>
              <c:size val="9"/>
            </c:marker>
          </c:dPt>
          <c:dPt>
            <c:idx val="99"/>
            <c:marker>
              <c:symbol val="triangle"/>
              <c:size val="9"/>
            </c:marker>
          </c:dPt>
          <c:dLbls>
            <c:dLbl>
              <c:idx val="0"/>
              <c:layout>
                <c:manualLayout>
                  <c:x val="-2.0740857392825898E-2"/>
                  <c:y val="-3.050108932461874E-2"/>
                </c:manualLayout>
              </c:layout>
              <c:showVal val="1"/>
            </c:dLbl>
            <c:dLbl>
              <c:idx val="49"/>
              <c:layout>
                <c:manualLayout>
                  <c:x val="-6.0740740740740706E-2"/>
                  <c:y val="-3.70370370370370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92.6</a:t>
                    </a:r>
                  </a:p>
                </c:rich>
              </c:tx>
              <c:showVal val="1"/>
            </c:dLbl>
            <c:dLbl>
              <c:idx val="93"/>
              <c:layout>
                <c:manualLayout>
                  <c:x val="-4.5925925925925933E-2"/>
                  <c:y val="-3.9215686274509803E-2"/>
                </c:manualLayout>
              </c:layout>
              <c:showVal val="1"/>
            </c:dLbl>
            <c:dLbl>
              <c:idx val="99"/>
              <c:layout>
                <c:manualLayout>
                  <c:x val="-5.6296296296296337E-2"/>
                  <c:y val="4.13943355119825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99.2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data'!$D$3:$D$278</c:f>
              <c:numCache>
                <c:formatCode>General</c:formatCode>
                <c:ptCount val="262"/>
                <c:pt idx="0">
                  <c:v>48</c:v>
                </c:pt>
                <c:pt idx="1">
                  <c:v>51</c:v>
                </c:pt>
                <c:pt idx="2">
                  <c:v>52</c:v>
                </c:pt>
                <c:pt idx="3">
                  <c:v>55</c:v>
                </c:pt>
                <c:pt idx="4">
                  <c:v>58</c:v>
                </c:pt>
                <c:pt idx="5">
                  <c:v>55</c:v>
                </c:pt>
                <c:pt idx="6">
                  <c:v>48</c:v>
                </c:pt>
                <c:pt idx="7">
                  <c:v>108</c:v>
                </c:pt>
                <c:pt idx="8">
                  <c:v>202</c:v>
                </c:pt>
                <c:pt idx="9">
                  <c:v>280</c:v>
                </c:pt>
                <c:pt idx="10">
                  <c:v>362</c:v>
                </c:pt>
                <c:pt idx="11">
                  <c:v>521</c:v>
                </c:pt>
                <c:pt idx="12">
                  <c:v>604</c:v>
                </c:pt>
                <c:pt idx="13">
                  <c:v>684</c:v>
                </c:pt>
                <c:pt idx="14">
                  <c:v>769</c:v>
                </c:pt>
                <c:pt idx="15">
                  <c:v>846</c:v>
                </c:pt>
                <c:pt idx="16">
                  <c:v>927</c:v>
                </c:pt>
                <c:pt idx="17">
                  <c:v>1005</c:v>
                </c:pt>
                <c:pt idx="18">
                  <c:v>1170</c:v>
                </c:pt>
                <c:pt idx="19">
                  <c:v>1251</c:v>
                </c:pt>
                <c:pt idx="20">
                  <c:v>1330</c:v>
                </c:pt>
                <c:pt idx="21">
                  <c:v>1413</c:v>
                </c:pt>
                <c:pt idx="22">
                  <c:v>1493</c:v>
                </c:pt>
                <c:pt idx="23">
                  <c:v>1575</c:v>
                </c:pt>
                <c:pt idx="24">
                  <c:v>1651</c:v>
                </c:pt>
                <c:pt idx="25">
                  <c:v>1812</c:v>
                </c:pt>
                <c:pt idx="26">
                  <c:v>1895</c:v>
                </c:pt>
                <c:pt idx="27">
                  <c:v>1976</c:v>
                </c:pt>
                <c:pt idx="28">
                  <c:v>2056</c:v>
                </c:pt>
                <c:pt idx="29">
                  <c:v>2136</c:v>
                </c:pt>
                <c:pt idx="30">
                  <c:v>2216</c:v>
                </c:pt>
                <c:pt idx="31">
                  <c:v>2296</c:v>
                </c:pt>
                <c:pt idx="32">
                  <c:v>2469</c:v>
                </c:pt>
                <c:pt idx="33">
                  <c:v>2561</c:v>
                </c:pt>
                <c:pt idx="34">
                  <c:v>2654</c:v>
                </c:pt>
                <c:pt idx="35">
                  <c:v>2746</c:v>
                </c:pt>
                <c:pt idx="36">
                  <c:v>2840</c:v>
                </c:pt>
                <c:pt idx="37">
                  <c:v>2928</c:v>
                </c:pt>
                <c:pt idx="38">
                  <c:v>3019</c:v>
                </c:pt>
                <c:pt idx="39">
                  <c:v>3197</c:v>
                </c:pt>
                <c:pt idx="40">
                  <c:v>3280</c:v>
                </c:pt>
                <c:pt idx="41">
                  <c:v>3348</c:v>
                </c:pt>
                <c:pt idx="42">
                  <c:v>3419</c:v>
                </c:pt>
                <c:pt idx="43">
                  <c:v>3496</c:v>
                </c:pt>
                <c:pt idx="44">
                  <c:v>3573</c:v>
                </c:pt>
                <c:pt idx="45">
                  <c:v>3645</c:v>
                </c:pt>
                <c:pt idx="46">
                  <c:v>3794</c:v>
                </c:pt>
                <c:pt idx="47">
                  <c:v>3856</c:v>
                </c:pt>
                <c:pt idx="48">
                  <c:v>3937</c:v>
                </c:pt>
                <c:pt idx="49">
                  <c:v>4002</c:v>
                </c:pt>
                <c:pt idx="50">
                  <c:v>4078</c:v>
                </c:pt>
                <c:pt idx="51">
                  <c:v>4153</c:v>
                </c:pt>
                <c:pt idx="52">
                  <c:v>4224</c:v>
                </c:pt>
                <c:pt idx="53">
                  <c:v>4372</c:v>
                </c:pt>
                <c:pt idx="54">
                  <c:v>4449</c:v>
                </c:pt>
                <c:pt idx="55">
                  <c:v>4524</c:v>
                </c:pt>
                <c:pt idx="56">
                  <c:v>4602</c:v>
                </c:pt>
                <c:pt idx="57">
                  <c:v>4670</c:v>
                </c:pt>
                <c:pt idx="58">
                  <c:v>4757</c:v>
                </c:pt>
                <c:pt idx="59">
                  <c:v>4825</c:v>
                </c:pt>
                <c:pt idx="60">
                  <c:v>4984</c:v>
                </c:pt>
                <c:pt idx="61">
                  <c:v>5062</c:v>
                </c:pt>
                <c:pt idx="62">
                  <c:v>5149</c:v>
                </c:pt>
                <c:pt idx="63">
                  <c:v>5216</c:v>
                </c:pt>
                <c:pt idx="64">
                  <c:v>5311</c:v>
                </c:pt>
                <c:pt idx="65">
                  <c:v>5382</c:v>
                </c:pt>
                <c:pt idx="66">
                  <c:v>5456</c:v>
                </c:pt>
                <c:pt idx="67">
                  <c:v>5626</c:v>
                </c:pt>
                <c:pt idx="68">
                  <c:v>5699</c:v>
                </c:pt>
                <c:pt idx="69">
                  <c:v>5793</c:v>
                </c:pt>
                <c:pt idx="70">
                  <c:v>5868</c:v>
                </c:pt>
                <c:pt idx="71">
                  <c:v>5952</c:v>
                </c:pt>
                <c:pt idx="72">
                  <c:v>6012</c:v>
                </c:pt>
                <c:pt idx="73">
                  <c:v>6095</c:v>
                </c:pt>
                <c:pt idx="74">
                  <c:v>6187</c:v>
                </c:pt>
                <c:pt idx="75">
                  <c:v>6343</c:v>
                </c:pt>
                <c:pt idx="76">
                  <c:v>6411</c:v>
                </c:pt>
                <c:pt idx="77">
                  <c:v>6509</c:v>
                </c:pt>
                <c:pt idx="78">
                  <c:v>6568</c:v>
                </c:pt>
                <c:pt idx="79">
                  <c:v>6672</c:v>
                </c:pt>
                <c:pt idx="80">
                  <c:v>6740</c:v>
                </c:pt>
                <c:pt idx="81">
                  <c:v>6830</c:v>
                </c:pt>
                <c:pt idx="82">
                  <c:v>6981</c:v>
                </c:pt>
                <c:pt idx="83">
                  <c:v>7073</c:v>
                </c:pt>
                <c:pt idx="84">
                  <c:v>7132</c:v>
                </c:pt>
                <c:pt idx="85">
                  <c:v>7237</c:v>
                </c:pt>
                <c:pt idx="86">
                  <c:v>7405</c:v>
                </c:pt>
                <c:pt idx="87">
                  <c:v>7573</c:v>
                </c:pt>
                <c:pt idx="88">
                  <c:v>7621</c:v>
                </c:pt>
                <c:pt idx="89">
                  <c:v>7729</c:v>
                </c:pt>
                <c:pt idx="90">
                  <c:v>7788</c:v>
                </c:pt>
                <c:pt idx="91">
                  <c:v>7879</c:v>
                </c:pt>
                <c:pt idx="92">
                  <c:v>7935</c:v>
                </c:pt>
                <c:pt idx="93">
                  <c:v>8000</c:v>
                </c:pt>
              </c:numCache>
            </c:numRef>
          </c:xVal>
          <c:yVal>
            <c:numRef>
              <c:f>'Peak data'!$A$3:$A$326</c:f>
              <c:numCache>
                <c:formatCode>General</c:formatCode>
                <c:ptCount val="310"/>
                <c:pt idx="0">
                  <c:v>102.25</c:v>
                </c:pt>
                <c:pt idx="1">
                  <c:v>102.25</c:v>
                </c:pt>
                <c:pt idx="2">
                  <c:v>102.25</c:v>
                </c:pt>
                <c:pt idx="3">
                  <c:v>102.25</c:v>
                </c:pt>
                <c:pt idx="4">
                  <c:v>102.09375</c:v>
                </c:pt>
                <c:pt idx="5">
                  <c:v>101.953125</c:v>
                </c:pt>
                <c:pt idx="6">
                  <c:v>102.25</c:v>
                </c:pt>
                <c:pt idx="7">
                  <c:v>102.25</c:v>
                </c:pt>
                <c:pt idx="8">
                  <c:v>102.09375</c:v>
                </c:pt>
                <c:pt idx="9">
                  <c:v>101.796875</c:v>
                </c:pt>
                <c:pt idx="10">
                  <c:v>101.640625</c:v>
                </c:pt>
                <c:pt idx="11">
                  <c:v>101.5</c:v>
                </c:pt>
                <c:pt idx="12">
                  <c:v>101.1875</c:v>
                </c:pt>
                <c:pt idx="13">
                  <c:v>101.046875</c:v>
                </c:pt>
                <c:pt idx="14">
                  <c:v>100.890625</c:v>
                </c:pt>
                <c:pt idx="15">
                  <c:v>100.59375</c:v>
                </c:pt>
                <c:pt idx="16">
                  <c:v>100.59375</c:v>
                </c:pt>
                <c:pt idx="17">
                  <c:v>100.296875</c:v>
                </c:pt>
                <c:pt idx="18">
                  <c:v>100.140625</c:v>
                </c:pt>
                <c:pt idx="19">
                  <c:v>99.84375</c:v>
                </c:pt>
                <c:pt idx="20">
                  <c:v>99.546875</c:v>
                </c:pt>
                <c:pt idx="21">
                  <c:v>99.234375</c:v>
                </c:pt>
                <c:pt idx="22">
                  <c:v>99.390625</c:v>
                </c:pt>
                <c:pt idx="23">
                  <c:v>98.640625</c:v>
                </c:pt>
                <c:pt idx="24">
                  <c:v>98.9375</c:v>
                </c:pt>
                <c:pt idx="25">
                  <c:v>98.640625</c:v>
                </c:pt>
                <c:pt idx="26">
                  <c:v>98.1875</c:v>
                </c:pt>
                <c:pt idx="27">
                  <c:v>98.34375</c:v>
                </c:pt>
                <c:pt idx="28">
                  <c:v>97.890625</c:v>
                </c:pt>
                <c:pt idx="29">
                  <c:v>97.890625</c:v>
                </c:pt>
                <c:pt idx="30">
                  <c:v>97.578125</c:v>
                </c:pt>
                <c:pt idx="31">
                  <c:v>96.828125</c:v>
                </c:pt>
                <c:pt idx="32">
                  <c:v>96.234375</c:v>
                </c:pt>
                <c:pt idx="33">
                  <c:v>95.9375</c:v>
                </c:pt>
                <c:pt idx="34">
                  <c:v>96.078125</c:v>
                </c:pt>
                <c:pt idx="35">
                  <c:v>95.03125</c:v>
                </c:pt>
                <c:pt idx="36">
                  <c:v>95.1875</c:v>
                </c:pt>
                <c:pt idx="37">
                  <c:v>94.421875</c:v>
                </c:pt>
                <c:pt idx="38">
                  <c:v>95.03125</c:v>
                </c:pt>
                <c:pt idx="39">
                  <c:v>95</c:v>
                </c:pt>
                <c:pt idx="40">
                  <c:v>94.125</c:v>
                </c:pt>
                <c:pt idx="41">
                  <c:v>94.125</c:v>
                </c:pt>
                <c:pt idx="42">
                  <c:v>93.53125</c:v>
                </c:pt>
                <c:pt idx="43">
                  <c:v>93.53125</c:v>
                </c:pt>
                <c:pt idx="44">
                  <c:v>93.078125</c:v>
                </c:pt>
                <c:pt idx="45">
                  <c:v>93.53125</c:v>
                </c:pt>
                <c:pt idx="46">
                  <c:v>92.921875</c:v>
                </c:pt>
                <c:pt idx="47">
                  <c:v>92.46875</c:v>
                </c:pt>
                <c:pt idx="48">
                  <c:v>92.625</c:v>
                </c:pt>
                <c:pt idx="49">
                  <c:v>92.625</c:v>
                </c:pt>
                <c:pt idx="50">
                  <c:v>92.921875</c:v>
                </c:pt>
                <c:pt idx="51">
                  <c:v>92.171875</c:v>
                </c:pt>
                <c:pt idx="52">
                  <c:v>92.625</c:v>
                </c:pt>
                <c:pt idx="53">
                  <c:v>93.21875</c:v>
                </c:pt>
                <c:pt idx="54">
                  <c:v>92.625</c:v>
                </c:pt>
                <c:pt idx="55">
                  <c:v>93.53125</c:v>
                </c:pt>
                <c:pt idx="56">
                  <c:v>93.21875</c:v>
                </c:pt>
                <c:pt idx="57">
                  <c:v>93.078125</c:v>
                </c:pt>
                <c:pt idx="58">
                  <c:v>93.828125</c:v>
                </c:pt>
                <c:pt idx="59">
                  <c:v>93.21875</c:v>
                </c:pt>
                <c:pt idx="60">
                  <c:v>94.28125</c:v>
                </c:pt>
                <c:pt idx="61">
                  <c:v>93.375</c:v>
                </c:pt>
                <c:pt idx="62">
                  <c:v>93.828125</c:v>
                </c:pt>
                <c:pt idx="63">
                  <c:v>93.375</c:v>
                </c:pt>
                <c:pt idx="64">
                  <c:v>92.625</c:v>
                </c:pt>
                <c:pt idx="65">
                  <c:v>93.21875</c:v>
                </c:pt>
                <c:pt idx="66">
                  <c:v>92.171875</c:v>
                </c:pt>
                <c:pt idx="67">
                  <c:v>92.625</c:v>
                </c:pt>
                <c:pt idx="68">
                  <c:v>93.984375</c:v>
                </c:pt>
                <c:pt idx="69">
                  <c:v>93.8</c:v>
                </c:pt>
                <c:pt idx="70">
                  <c:v>93.8</c:v>
                </c:pt>
                <c:pt idx="71">
                  <c:v>93.4</c:v>
                </c:pt>
                <c:pt idx="72">
                  <c:v>93.38</c:v>
                </c:pt>
                <c:pt idx="73">
                  <c:v>93.375</c:v>
                </c:pt>
                <c:pt idx="74">
                  <c:v>93.5</c:v>
                </c:pt>
                <c:pt idx="75">
                  <c:v>93.4</c:v>
                </c:pt>
                <c:pt idx="76">
                  <c:v>93.21875</c:v>
                </c:pt>
                <c:pt idx="77">
                  <c:v>93</c:v>
                </c:pt>
                <c:pt idx="78">
                  <c:v>92.9</c:v>
                </c:pt>
                <c:pt idx="79">
                  <c:v>93.4</c:v>
                </c:pt>
                <c:pt idx="80">
                  <c:v>93</c:v>
                </c:pt>
                <c:pt idx="81">
                  <c:v>93.5</c:v>
                </c:pt>
                <c:pt idx="82">
                  <c:v>93</c:v>
                </c:pt>
                <c:pt idx="83">
                  <c:v>92.46875</c:v>
                </c:pt>
                <c:pt idx="84">
                  <c:v>92.8</c:v>
                </c:pt>
                <c:pt idx="85">
                  <c:v>93</c:v>
                </c:pt>
                <c:pt idx="86">
                  <c:v>92.921875</c:v>
                </c:pt>
                <c:pt idx="87">
                  <c:v>93.984375</c:v>
                </c:pt>
                <c:pt idx="88">
                  <c:v>92</c:v>
                </c:pt>
                <c:pt idx="89">
                  <c:v>92.015625</c:v>
                </c:pt>
                <c:pt idx="90">
                  <c:v>91.875</c:v>
                </c:pt>
                <c:pt idx="91">
                  <c:v>92.171875</c:v>
                </c:pt>
                <c:pt idx="92">
                  <c:v>91.71875</c:v>
                </c:pt>
                <c:pt idx="93">
                  <c:v>92</c:v>
                </c:pt>
              </c:numCache>
            </c:numRef>
          </c:yVal>
        </c:ser>
        <c:axId val="151681664"/>
        <c:axId val="15460838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44"/>
            <c:marker>
              <c:symbol val="triangle"/>
              <c:size val="8"/>
            </c:marker>
          </c:dPt>
          <c:dPt>
            <c:idx val="93"/>
            <c:marker>
              <c:symbol val="triangle"/>
              <c:size val="8"/>
            </c:marker>
          </c:dPt>
          <c:dLbls>
            <c:dLbl>
              <c:idx val="44"/>
              <c:layout>
                <c:manualLayout>
                  <c:x val="-4.0000000000000015E-2"/>
                  <c:y val="-2.178649237472767E-2"/>
                </c:manualLayout>
              </c:layout>
              <c:showVal val="1"/>
            </c:dLbl>
            <c:dLbl>
              <c:idx val="93"/>
              <c:layout>
                <c:manualLayout>
                  <c:x val="-6.5185185185185165E-2"/>
                  <c:y val="1.3071895424836525E-2"/>
                </c:manualLayout>
              </c:layout>
              <c:showVal val="1"/>
            </c:dLbl>
            <c:delete val="1"/>
          </c:dLbls>
          <c:xVal>
            <c:numRef>
              <c:f>'Peak data'!$D$3:$D$1113</c:f>
              <c:numCache>
                <c:formatCode>General</c:formatCode>
                <c:ptCount val="1097"/>
                <c:pt idx="0">
                  <c:v>48</c:v>
                </c:pt>
                <c:pt idx="1">
                  <c:v>51</c:v>
                </c:pt>
                <c:pt idx="2">
                  <c:v>52</c:v>
                </c:pt>
                <c:pt idx="3">
                  <c:v>55</c:v>
                </c:pt>
                <c:pt idx="4">
                  <c:v>58</c:v>
                </c:pt>
                <c:pt idx="5">
                  <c:v>55</c:v>
                </c:pt>
                <c:pt idx="6">
                  <c:v>48</c:v>
                </c:pt>
                <c:pt idx="7">
                  <c:v>108</c:v>
                </c:pt>
                <c:pt idx="8">
                  <c:v>202</c:v>
                </c:pt>
                <c:pt idx="9">
                  <c:v>280</c:v>
                </c:pt>
                <c:pt idx="10">
                  <c:v>362</c:v>
                </c:pt>
                <c:pt idx="11">
                  <c:v>521</c:v>
                </c:pt>
                <c:pt idx="12">
                  <c:v>604</c:v>
                </c:pt>
                <c:pt idx="13">
                  <c:v>684</c:v>
                </c:pt>
                <c:pt idx="14">
                  <c:v>769</c:v>
                </c:pt>
                <c:pt idx="15">
                  <c:v>846</c:v>
                </c:pt>
                <c:pt idx="16">
                  <c:v>927</c:v>
                </c:pt>
                <c:pt idx="17">
                  <c:v>1005</c:v>
                </c:pt>
                <c:pt idx="18">
                  <c:v>1170</c:v>
                </c:pt>
                <c:pt idx="19">
                  <c:v>1251</c:v>
                </c:pt>
                <c:pt idx="20">
                  <c:v>1330</c:v>
                </c:pt>
                <c:pt idx="21">
                  <c:v>1413</c:v>
                </c:pt>
                <c:pt idx="22">
                  <c:v>1493</c:v>
                </c:pt>
                <c:pt idx="23">
                  <c:v>1575</c:v>
                </c:pt>
                <c:pt idx="24">
                  <c:v>1651</c:v>
                </c:pt>
                <c:pt idx="25">
                  <c:v>1812</c:v>
                </c:pt>
                <c:pt idx="26">
                  <c:v>1895</c:v>
                </c:pt>
                <c:pt idx="27">
                  <c:v>1976</c:v>
                </c:pt>
                <c:pt idx="28">
                  <c:v>2056</c:v>
                </c:pt>
                <c:pt idx="29">
                  <c:v>2136</c:v>
                </c:pt>
                <c:pt idx="30">
                  <c:v>2216</c:v>
                </c:pt>
                <c:pt idx="31">
                  <c:v>2296</c:v>
                </c:pt>
                <c:pt idx="32">
                  <c:v>2469</c:v>
                </c:pt>
                <c:pt idx="33">
                  <c:v>2561</c:v>
                </c:pt>
                <c:pt idx="34">
                  <c:v>2654</c:v>
                </c:pt>
                <c:pt idx="35">
                  <c:v>2746</c:v>
                </c:pt>
                <c:pt idx="36">
                  <c:v>2840</c:v>
                </c:pt>
                <c:pt idx="37">
                  <c:v>2928</c:v>
                </c:pt>
                <c:pt idx="38">
                  <c:v>3019</c:v>
                </c:pt>
                <c:pt idx="39">
                  <c:v>3197</c:v>
                </c:pt>
                <c:pt idx="40">
                  <c:v>3280</c:v>
                </c:pt>
                <c:pt idx="41">
                  <c:v>3348</c:v>
                </c:pt>
                <c:pt idx="42">
                  <c:v>3419</c:v>
                </c:pt>
                <c:pt idx="43">
                  <c:v>3496</c:v>
                </c:pt>
                <c:pt idx="44">
                  <c:v>3573</c:v>
                </c:pt>
                <c:pt idx="45">
                  <c:v>3645</c:v>
                </c:pt>
                <c:pt idx="46">
                  <c:v>3794</c:v>
                </c:pt>
                <c:pt idx="47">
                  <c:v>3856</c:v>
                </c:pt>
                <c:pt idx="48">
                  <c:v>3937</c:v>
                </c:pt>
                <c:pt idx="49">
                  <c:v>4002</c:v>
                </c:pt>
                <c:pt idx="50">
                  <c:v>4078</c:v>
                </c:pt>
                <c:pt idx="51">
                  <c:v>4153</c:v>
                </c:pt>
                <c:pt idx="52">
                  <c:v>4224</c:v>
                </c:pt>
                <c:pt idx="53">
                  <c:v>4372</c:v>
                </c:pt>
                <c:pt idx="54">
                  <c:v>4449</c:v>
                </c:pt>
                <c:pt idx="55">
                  <c:v>4524</c:v>
                </c:pt>
                <c:pt idx="56">
                  <c:v>4602</c:v>
                </c:pt>
                <c:pt idx="57">
                  <c:v>4670</c:v>
                </c:pt>
                <c:pt idx="58">
                  <c:v>4757</c:v>
                </c:pt>
                <c:pt idx="59">
                  <c:v>4825</c:v>
                </c:pt>
                <c:pt idx="60">
                  <c:v>4984</c:v>
                </c:pt>
                <c:pt idx="61">
                  <c:v>5062</c:v>
                </c:pt>
                <c:pt idx="62">
                  <c:v>5149</c:v>
                </c:pt>
                <c:pt idx="63">
                  <c:v>5216</c:v>
                </c:pt>
                <c:pt idx="64">
                  <c:v>5311</c:v>
                </c:pt>
                <c:pt idx="65">
                  <c:v>5382</c:v>
                </c:pt>
                <c:pt idx="66">
                  <c:v>5456</c:v>
                </c:pt>
                <c:pt idx="67">
                  <c:v>5626</c:v>
                </c:pt>
                <c:pt idx="68">
                  <c:v>5699</c:v>
                </c:pt>
                <c:pt idx="69">
                  <c:v>5793</c:v>
                </c:pt>
                <c:pt idx="70">
                  <c:v>5868</c:v>
                </c:pt>
                <c:pt idx="71">
                  <c:v>5952</c:v>
                </c:pt>
                <c:pt idx="72">
                  <c:v>6012</c:v>
                </c:pt>
                <c:pt idx="73">
                  <c:v>6095</c:v>
                </c:pt>
                <c:pt idx="74">
                  <c:v>6187</c:v>
                </c:pt>
                <c:pt idx="75">
                  <c:v>6343</c:v>
                </c:pt>
                <c:pt idx="76">
                  <c:v>6411</c:v>
                </c:pt>
                <c:pt idx="77">
                  <c:v>6509</c:v>
                </c:pt>
                <c:pt idx="78">
                  <c:v>6568</c:v>
                </c:pt>
                <c:pt idx="79">
                  <c:v>6672</c:v>
                </c:pt>
                <c:pt idx="80">
                  <c:v>6740</c:v>
                </c:pt>
                <c:pt idx="81">
                  <c:v>6830</c:v>
                </c:pt>
                <c:pt idx="82">
                  <c:v>6981</c:v>
                </c:pt>
                <c:pt idx="83">
                  <c:v>7073</c:v>
                </c:pt>
                <c:pt idx="84">
                  <c:v>7132</c:v>
                </c:pt>
                <c:pt idx="85">
                  <c:v>7237</c:v>
                </c:pt>
                <c:pt idx="86">
                  <c:v>7405</c:v>
                </c:pt>
                <c:pt idx="87">
                  <c:v>7573</c:v>
                </c:pt>
                <c:pt idx="88">
                  <c:v>7621</c:v>
                </c:pt>
                <c:pt idx="89">
                  <c:v>7729</c:v>
                </c:pt>
                <c:pt idx="90">
                  <c:v>7788</c:v>
                </c:pt>
                <c:pt idx="91">
                  <c:v>7879</c:v>
                </c:pt>
                <c:pt idx="92">
                  <c:v>7935</c:v>
                </c:pt>
                <c:pt idx="93">
                  <c:v>8000</c:v>
                </c:pt>
              </c:numCache>
            </c:numRef>
          </c:xVal>
          <c:yVal>
            <c:numRef>
              <c:f>'Peak data'!$B$3:$B$232</c:f>
              <c:numCache>
                <c:formatCode>General</c:formatCode>
                <c:ptCount val="216"/>
                <c:pt idx="0">
                  <c:v>75.599999999999994</c:v>
                </c:pt>
                <c:pt idx="1">
                  <c:v>75.599999999999994</c:v>
                </c:pt>
                <c:pt idx="2">
                  <c:v>75.599999999999994</c:v>
                </c:pt>
                <c:pt idx="3">
                  <c:v>75.599999999999994</c:v>
                </c:pt>
                <c:pt idx="4">
                  <c:v>75.599999999999994</c:v>
                </c:pt>
                <c:pt idx="5">
                  <c:v>76.099999999999994</c:v>
                </c:pt>
                <c:pt idx="6">
                  <c:v>77.7</c:v>
                </c:pt>
                <c:pt idx="7">
                  <c:v>78.099999999999994</c:v>
                </c:pt>
                <c:pt idx="8">
                  <c:v>79.5</c:v>
                </c:pt>
                <c:pt idx="9">
                  <c:v>95.9</c:v>
                </c:pt>
                <c:pt idx="10">
                  <c:v>110.4</c:v>
                </c:pt>
                <c:pt idx="11">
                  <c:v>123.4</c:v>
                </c:pt>
                <c:pt idx="12">
                  <c:v>137.69999999999999</c:v>
                </c:pt>
                <c:pt idx="13">
                  <c:v>152.30000000000001</c:v>
                </c:pt>
                <c:pt idx="14">
                  <c:v>179.6</c:v>
                </c:pt>
                <c:pt idx="15">
                  <c:v>194.9</c:v>
                </c:pt>
                <c:pt idx="16">
                  <c:v>208.5</c:v>
                </c:pt>
                <c:pt idx="17">
                  <c:v>222.8</c:v>
                </c:pt>
                <c:pt idx="18">
                  <c:v>236.6</c:v>
                </c:pt>
                <c:pt idx="19">
                  <c:v>251</c:v>
                </c:pt>
                <c:pt idx="20">
                  <c:v>265.39999999999998</c:v>
                </c:pt>
                <c:pt idx="21">
                  <c:v>294.8</c:v>
                </c:pt>
                <c:pt idx="22">
                  <c:v>308.8</c:v>
                </c:pt>
                <c:pt idx="23">
                  <c:v>324</c:v>
                </c:pt>
                <c:pt idx="24">
                  <c:v>337.9</c:v>
                </c:pt>
                <c:pt idx="25">
                  <c:v>352.5</c:v>
                </c:pt>
                <c:pt idx="26">
                  <c:v>366.3</c:v>
                </c:pt>
                <c:pt idx="27">
                  <c:v>395.3</c:v>
                </c:pt>
                <c:pt idx="28">
                  <c:v>412.8</c:v>
                </c:pt>
                <c:pt idx="29">
                  <c:v>428.2</c:v>
                </c:pt>
                <c:pt idx="30">
                  <c:v>442</c:v>
                </c:pt>
                <c:pt idx="31">
                  <c:v>457.2</c:v>
                </c:pt>
                <c:pt idx="32">
                  <c:v>472.7</c:v>
                </c:pt>
                <c:pt idx="33">
                  <c:v>485.8</c:v>
                </c:pt>
                <c:pt idx="34">
                  <c:v>519.70000000000005</c:v>
                </c:pt>
                <c:pt idx="35">
                  <c:v>539.4</c:v>
                </c:pt>
                <c:pt idx="36">
                  <c:v>555.29999999999995</c:v>
                </c:pt>
                <c:pt idx="37">
                  <c:v>578.20000000000005</c:v>
                </c:pt>
                <c:pt idx="38">
                  <c:v>594</c:v>
                </c:pt>
                <c:pt idx="39">
                  <c:v>614.70000000000005</c:v>
                </c:pt>
                <c:pt idx="40">
                  <c:v>621</c:v>
                </c:pt>
                <c:pt idx="41">
                  <c:v>636</c:v>
                </c:pt>
                <c:pt idx="42">
                  <c:v>649.29999999999995</c:v>
                </c:pt>
                <c:pt idx="43">
                  <c:v>655.7</c:v>
                </c:pt>
                <c:pt idx="44">
                  <c:v>668.9</c:v>
                </c:pt>
                <c:pt idx="45">
                  <c:v>665.5</c:v>
                </c:pt>
                <c:pt idx="46">
                  <c:v>658.9</c:v>
                </c:pt>
                <c:pt idx="47">
                  <c:v>651.4</c:v>
                </c:pt>
                <c:pt idx="48">
                  <c:v>638.5</c:v>
                </c:pt>
                <c:pt idx="49">
                  <c:v>636</c:v>
                </c:pt>
                <c:pt idx="50">
                  <c:v>625.79999999999995</c:v>
                </c:pt>
                <c:pt idx="51">
                  <c:v>612.1</c:v>
                </c:pt>
                <c:pt idx="52">
                  <c:v>603.4</c:v>
                </c:pt>
                <c:pt idx="53">
                  <c:v>593.79999999999995</c:v>
                </c:pt>
                <c:pt idx="54">
                  <c:v>586.5</c:v>
                </c:pt>
                <c:pt idx="55">
                  <c:v>563.5</c:v>
                </c:pt>
                <c:pt idx="56">
                  <c:v>560.9</c:v>
                </c:pt>
                <c:pt idx="57">
                  <c:v>551.4</c:v>
                </c:pt>
                <c:pt idx="58">
                  <c:v>535.1</c:v>
                </c:pt>
                <c:pt idx="59">
                  <c:v>526</c:v>
                </c:pt>
                <c:pt idx="60">
                  <c:v>510</c:v>
                </c:pt>
                <c:pt idx="61">
                  <c:v>506.3</c:v>
                </c:pt>
                <c:pt idx="62">
                  <c:v>491.9</c:v>
                </c:pt>
                <c:pt idx="63">
                  <c:v>485.9</c:v>
                </c:pt>
                <c:pt idx="64">
                  <c:v>480.3</c:v>
                </c:pt>
                <c:pt idx="65">
                  <c:v>468.8</c:v>
                </c:pt>
                <c:pt idx="66">
                  <c:v>466.4</c:v>
                </c:pt>
                <c:pt idx="67">
                  <c:v>458.5</c:v>
                </c:pt>
                <c:pt idx="68">
                  <c:v>452.1</c:v>
                </c:pt>
                <c:pt idx="69">
                  <c:v>430.8</c:v>
                </c:pt>
                <c:pt idx="70">
                  <c:v>421.7</c:v>
                </c:pt>
                <c:pt idx="71">
                  <c:v>418.6</c:v>
                </c:pt>
                <c:pt idx="72">
                  <c:v>412</c:v>
                </c:pt>
                <c:pt idx="73">
                  <c:v>406</c:v>
                </c:pt>
                <c:pt idx="74">
                  <c:v>399.7</c:v>
                </c:pt>
                <c:pt idx="75">
                  <c:v>386.5</c:v>
                </c:pt>
                <c:pt idx="76">
                  <c:v>379</c:v>
                </c:pt>
                <c:pt idx="77">
                  <c:v>374.3</c:v>
                </c:pt>
                <c:pt idx="78">
                  <c:v>363.7</c:v>
                </c:pt>
                <c:pt idx="79">
                  <c:v>360</c:v>
                </c:pt>
                <c:pt idx="80">
                  <c:v>355</c:v>
                </c:pt>
                <c:pt idx="81">
                  <c:v>350</c:v>
                </c:pt>
                <c:pt idx="82">
                  <c:v>342.3</c:v>
                </c:pt>
                <c:pt idx="83">
                  <c:v>338</c:v>
                </c:pt>
                <c:pt idx="84">
                  <c:v>332.2</c:v>
                </c:pt>
                <c:pt idx="85">
                  <c:v>328</c:v>
                </c:pt>
                <c:pt idx="86">
                  <c:v>319</c:v>
                </c:pt>
                <c:pt idx="87">
                  <c:v>308</c:v>
                </c:pt>
                <c:pt idx="88">
                  <c:v>300</c:v>
                </c:pt>
                <c:pt idx="89">
                  <c:v>296</c:v>
                </c:pt>
                <c:pt idx="90">
                  <c:v>293.7</c:v>
                </c:pt>
                <c:pt idx="91">
                  <c:v>289</c:v>
                </c:pt>
                <c:pt idx="92">
                  <c:v>283.60000000000002</c:v>
                </c:pt>
                <c:pt idx="93">
                  <c:v>280</c:v>
                </c:pt>
              </c:numCache>
            </c:numRef>
          </c:yVal>
          <c:smooth val="1"/>
        </c:ser>
        <c:axId val="154610304"/>
        <c:axId val="154624384"/>
      </c:scatterChart>
      <c:valAx>
        <c:axId val="151681664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64"/>
              <c:y val="0.874388176968081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608384"/>
        <c:crosses val="autoZero"/>
        <c:crossBetween val="midCat"/>
      </c:valAx>
      <c:valAx>
        <c:axId val="1546083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</a:t>
                </a:r>
                <a:r>
                  <a:rPr lang="en-US" sz="1600" baseline="0"/>
                  <a:t> Battery Voltage</a:t>
                </a:r>
                <a:r>
                  <a:rPr lang="en-US" sz="1600"/>
                  <a:t>  </a:t>
                </a:r>
              </a:p>
            </c:rich>
          </c:tx>
          <c:layout>
            <c:manualLayout>
              <c:xMode val="edge"/>
              <c:yMode val="edge"/>
              <c:x val="7.759230096237974E-3"/>
              <c:y val="0.17386907518913086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681664"/>
        <c:crosses val="autoZero"/>
        <c:crossBetween val="midCat"/>
      </c:valAx>
      <c:valAx>
        <c:axId val="154610304"/>
        <c:scaling>
          <c:orientation val="minMax"/>
        </c:scaling>
        <c:delete val="1"/>
        <c:axPos val="b"/>
        <c:numFmt formatCode="General" sourceLinked="1"/>
        <c:tickLblPos val="none"/>
        <c:crossAx val="154624384"/>
        <c:crosses val="autoZero"/>
        <c:crossBetween val="midCat"/>
      </c:valAx>
      <c:valAx>
        <c:axId val="154624384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610304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28166812481773"/>
          <c:y val="0.92441545297033945"/>
          <c:w val="0.66832009332166853"/>
          <c:h val="4.211397594908482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"/>
          <c:y val="0.16639477977161488"/>
          <c:w val="0.79134295227524976"/>
          <c:h val="0.655791190864606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81</c:v>
                </c:pt>
                <c:pt idx="1">
                  <c:v>86</c:v>
                </c:pt>
                <c:pt idx="2">
                  <c:v>90</c:v>
                </c:pt>
                <c:pt idx="3">
                  <c:v>91</c:v>
                </c:pt>
                <c:pt idx="4">
                  <c:v>90</c:v>
                </c:pt>
                <c:pt idx="5">
                  <c:v>87</c:v>
                </c:pt>
                <c:pt idx="6">
                  <c:v>86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84</c:v>
                </c:pt>
                <c:pt idx="1">
                  <c:v>86</c:v>
                </c:pt>
                <c:pt idx="2">
                  <c:v>86</c:v>
                </c:pt>
                <c:pt idx="3">
                  <c:v>88</c:v>
                </c:pt>
                <c:pt idx="4">
                  <c:v>86</c:v>
                </c:pt>
                <c:pt idx="5">
                  <c:v>74</c:v>
                </c:pt>
                <c:pt idx="6">
                  <c:v>67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45</c:v>
                </c:pt>
                <c:pt idx="1">
                  <c:v>123</c:v>
                </c:pt>
                <c:pt idx="2">
                  <c:v>202</c:v>
                </c:pt>
                <c:pt idx="3">
                  <c:v>332</c:v>
                </c:pt>
                <c:pt idx="4">
                  <c:v>355</c:v>
                </c:pt>
                <c:pt idx="5">
                  <c:v>334</c:v>
                </c:pt>
                <c:pt idx="6">
                  <c:v>282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185</c:v>
                </c:pt>
                <c:pt idx="1">
                  <c:v>250</c:v>
                </c:pt>
                <c:pt idx="2">
                  <c:v>276</c:v>
                </c:pt>
                <c:pt idx="3">
                  <c:v>308</c:v>
                </c:pt>
                <c:pt idx="4">
                  <c:v>318</c:v>
                </c:pt>
                <c:pt idx="5">
                  <c:v>302</c:v>
                </c:pt>
                <c:pt idx="6">
                  <c:v>258</c:v>
                </c:pt>
              </c:numCache>
            </c:numRef>
          </c:yVal>
        </c:ser>
        <c:axId val="151622784"/>
        <c:axId val="15162470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26.255000000000003</c:v>
                </c:pt>
                <c:pt idx="1">
                  <c:v>36.727499999999999</c:v>
                </c:pt>
                <c:pt idx="2">
                  <c:v>41.152500000000003</c:v>
                </c:pt>
                <c:pt idx="3">
                  <c:v>50.74</c:v>
                </c:pt>
                <c:pt idx="4">
                  <c:v>42.037500000000001</c:v>
                </c:pt>
                <c:pt idx="5">
                  <c:v>31.565000000000001</c:v>
                </c:pt>
                <c:pt idx="6">
                  <c:v>22.862500000000001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4.9990479817212501</c:v>
                </c:pt>
                <c:pt idx="1">
                  <c:v>13.986100533130235</c:v>
                </c:pt>
                <c:pt idx="2">
                  <c:v>23.506759329779136</c:v>
                </c:pt>
                <c:pt idx="3">
                  <c:v>38.644325971058642</c:v>
                </c:pt>
                <c:pt idx="4">
                  <c:v>40.020468392993145</c:v>
                </c:pt>
                <c:pt idx="5">
                  <c:v>36.060548362528557</c:v>
                </c:pt>
                <c:pt idx="6">
                  <c:v>30.471725057121098</c:v>
                </c:pt>
              </c:numCache>
            </c:numRef>
          </c:yVal>
        </c:ser>
        <c:axId val="151640320"/>
        <c:axId val="151638784"/>
      </c:scatterChart>
      <c:valAx>
        <c:axId val="15162278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86"/>
              <c:y val="0.874388176968081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624704"/>
        <c:crosses val="autoZero"/>
        <c:crossBetween val="midCat"/>
      </c:valAx>
      <c:valAx>
        <c:axId val="1516247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622784"/>
        <c:crosses val="autoZero"/>
        <c:crossBetween val="midCat"/>
      </c:valAx>
      <c:valAx>
        <c:axId val="151638784"/>
        <c:scaling>
          <c:orientation val="minMax"/>
        </c:scaling>
        <c:axPos val="r"/>
        <c:numFmt formatCode="0.0" sourceLinked="0"/>
        <c:tickLblPos val="nextTo"/>
        <c:crossAx val="151640320"/>
        <c:crosses val="max"/>
        <c:crossBetween val="midCat"/>
      </c:valAx>
      <c:valAx>
        <c:axId val="151640320"/>
        <c:scaling>
          <c:orientation val="minMax"/>
        </c:scaling>
        <c:delete val="1"/>
        <c:axPos val="b"/>
        <c:numFmt formatCode="General" sourceLinked="1"/>
        <c:tickLblPos val="none"/>
        <c:crossAx val="15163878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2"/>
          <c:y val="0.16639477977161488"/>
          <c:w val="0.79134295227524976"/>
          <c:h val="0.655791190864606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81</c:v>
                </c:pt>
                <c:pt idx="1">
                  <c:v>86</c:v>
                </c:pt>
                <c:pt idx="2">
                  <c:v>90</c:v>
                </c:pt>
                <c:pt idx="3">
                  <c:v>91</c:v>
                </c:pt>
                <c:pt idx="4">
                  <c:v>90</c:v>
                </c:pt>
                <c:pt idx="5">
                  <c:v>87</c:v>
                </c:pt>
                <c:pt idx="6">
                  <c:v>86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84</c:v>
                </c:pt>
                <c:pt idx="1">
                  <c:v>86</c:v>
                </c:pt>
                <c:pt idx="2">
                  <c:v>86</c:v>
                </c:pt>
                <c:pt idx="3">
                  <c:v>88</c:v>
                </c:pt>
                <c:pt idx="4">
                  <c:v>86</c:v>
                </c:pt>
                <c:pt idx="5">
                  <c:v>74</c:v>
                </c:pt>
                <c:pt idx="6">
                  <c:v>67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45</c:v>
                </c:pt>
                <c:pt idx="1">
                  <c:v>123</c:v>
                </c:pt>
                <c:pt idx="2">
                  <c:v>202</c:v>
                </c:pt>
                <c:pt idx="3">
                  <c:v>332</c:v>
                </c:pt>
                <c:pt idx="4">
                  <c:v>355</c:v>
                </c:pt>
                <c:pt idx="5">
                  <c:v>334</c:v>
                </c:pt>
                <c:pt idx="6">
                  <c:v>282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185</c:v>
                </c:pt>
                <c:pt idx="1">
                  <c:v>250</c:v>
                </c:pt>
                <c:pt idx="2">
                  <c:v>276</c:v>
                </c:pt>
                <c:pt idx="3">
                  <c:v>308</c:v>
                </c:pt>
                <c:pt idx="4">
                  <c:v>318</c:v>
                </c:pt>
                <c:pt idx="5">
                  <c:v>302</c:v>
                </c:pt>
                <c:pt idx="6">
                  <c:v>258</c:v>
                </c:pt>
              </c:numCache>
            </c:numRef>
          </c:yVal>
        </c:ser>
        <c:axId val="155020288"/>
        <c:axId val="15502246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35.6</c:v>
                </c:pt>
                <c:pt idx="1">
                  <c:v>49.8</c:v>
                </c:pt>
                <c:pt idx="2">
                  <c:v>55.8</c:v>
                </c:pt>
                <c:pt idx="3">
                  <c:v>68.8</c:v>
                </c:pt>
                <c:pt idx="4">
                  <c:v>57</c:v>
                </c:pt>
                <c:pt idx="5">
                  <c:v>42.8</c:v>
                </c:pt>
                <c:pt idx="6">
                  <c:v>31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3.7446092353003051</c:v>
                </c:pt>
                <c:pt idx="1">
                  <c:v>10.476491006626697</c:v>
                </c:pt>
                <c:pt idx="2">
                  <c:v>17.608078258125591</c:v>
                </c:pt>
                <c:pt idx="3">
                  <c:v>28.947091616703482</c:v>
                </c:pt>
                <c:pt idx="4">
                  <c:v>29.977911012937835</c:v>
                </c:pt>
                <c:pt idx="5">
                  <c:v>27.011675607447142</c:v>
                </c:pt>
                <c:pt idx="6">
                  <c:v>22.825286630903545</c:v>
                </c:pt>
              </c:numCache>
            </c:numRef>
          </c:yVal>
        </c:ser>
        <c:axId val="155029888"/>
        <c:axId val="155024000"/>
      </c:scatterChart>
      <c:valAx>
        <c:axId val="15502028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92"/>
              <c:y val="0.874388176968081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022464"/>
        <c:crosses val="autoZero"/>
        <c:crossBetween val="midCat"/>
      </c:valAx>
      <c:valAx>
        <c:axId val="1550224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020288"/>
        <c:crosses val="autoZero"/>
        <c:crossBetween val="midCat"/>
      </c:valAx>
      <c:valAx>
        <c:axId val="155024000"/>
        <c:scaling>
          <c:orientation val="minMax"/>
        </c:scaling>
        <c:axPos val="r"/>
        <c:numFmt formatCode="0.0" sourceLinked="0"/>
        <c:tickLblPos val="nextTo"/>
        <c:crossAx val="155029888"/>
        <c:crosses val="max"/>
        <c:crossBetween val="midCat"/>
      </c:valAx>
      <c:valAx>
        <c:axId val="155029888"/>
        <c:scaling>
          <c:orientation val="minMax"/>
        </c:scaling>
        <c:delete val="1"/>
        <c:axPos val="b"/>
        <c:numFmt formatCode="General" sourceLinked="1"/>
        <c:tickLblPos val="none"/>
        <c:crossAx val="15502400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2"/>
          <c:y val="0.16639477977161488"/>
          <c:w val="0.79134295227524976"/>
          <c:h val="0.655791190864606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55509888"/>
        <c:axId val="15551180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55396352"/>
        <c:axId val="155394816"/>
      </c:scatterChart>
      <c:valAx>
        <c:axId val="15550988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92"/>
              <c:y val="0.874388176968081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511808"/>
        <c:crosses val="autoZero"/>
        <c:crossBetween val="midCat"/>
      </c:valAx>
      <c:valAx>
        <c:axId val="15551180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509888"/>
        <c:crosses val="autoZero"/>
        <c:crossBetween val="midCat"/>
      </c:valAx>
      <c:valAx>
        <c:axId val="155394816"/>
        <c:scaling>
          <c:orientation val="minMax"/>
        </c:scaling>
        <c:axPos val="r"/>
        <c:numFmt formatCode="0.0" sourceLinked="0"/>
        <c:tickLblPos val="nextTo"/>
        <c:crossAx val="155396352"/>
        <c:crosses val="max"/>
        <c:crossBetween val="midCat"/>
      </c:valAx>
      <c:valAx>
        <c:axId val="155396352"/>
        <c:scaling>
          <c:orientation val="minMax"/>
        </c:scaling>
        <c:delete val="1"/>
        <c:axPos val="b"/>
        <c:numFmt formatCode="General" sourceLinked="1"/>
        <c:tickLblPos val="none"/>
        <c:crossAx val="15539481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3"/>
          <c:y val="0.16639477977161488"/>
          <c:w val="0.79134295227524976"/>
          <c:h val="0.655791190864606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56617728"/>
        <c:axId val="15663219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56635520"/>
        <c:axId val="156633728"/>
      </c:scatterChart>
      <c:valAx>
        <c:axId val="15661772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97"/>
              <c:y val="0.8743881769680814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6632192"/>
        <c:crosses val="autoZero"/>
        <c:crossBetween val="midCat"/>
      </c:valAx>
      <c:valAx>
        <c:axId val="15663219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6617728"/>
        <c:crosses val="autoZero"/>
        <c:crossBetween val="midCat"/>
      </c:valAx>
      <c:valAx>
        <c:axId val="156633728"/>
        <c:scaling>
          <c:orientation val="minMax"/>
        </c:scaling>
        <c:axPos val="r"/>
        <c:numFmt formatCode="0.0" sourceLinked="0"/>
        <c:tickLblPos val="nextTo"/>
        <c:crossAx val="156635520"/>
        <c:crosses val="max"/>
        <c:crossBetween val="midCat"/>
      </c:valAx>
      <c:valAx>
        <c:axId val="156635520"/>
        <c:scaling>
          <c:orientation val="minMax"/>
        </c:scaling>
        <c:delete val="1"/>
        <c:axPos val="b"/>
        <c:numFmt formatCode="General" sourceLinked="1"/>
        <c:tickLblPos val="none"/>
        <c:crossAx val="15663372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3"/>
          <c:y val="0.16639477977161488"/>
          <c:w val="0.79134295227524976"/>
          <c:h val="0.655791190864606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81</c:v>
                </c:pt>
                <c:pt idx="1">
                  <c:v>88</c:v>
                </c:pt>
                <c:pt idx="2">
                  <c:v>90</c:v>
                </c:pt>
                <c:pt idx="3">
                  <c:v>92</c:v>
                </c:pt>
                <c:pt idx="4">
                  <c:v>93</c:v>
                </c:pt>
                <c:pt idx="5">
                  <c:v>92</c:v>
                </c:pt>
                <c:pt idx="6">
                  <c:v>88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88</c:v>
                </c:pt>
                <c:pt idx="1">
                  <c:v>86</c:v>
                </c:pt>
                <c:pt idx="2">
                  <c:v>88</c:v>
                </c:pt>
                <c:pt idx="3">
                  <c:v>87</c:v>
                </c:pt>
                <c:pt idx="4">
                  <c:v>86</c:v>
                </c:pt>
                <c:pt idx="5">
                  <c:v>86</c:v>
                </c:pt>
                <c:pt idx="6">
                  <c:v>86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41.5</c:v>
                </c:pt>
                <c:pt idx="1">
                  <c:v>83</c:v>
                </c:pt>
                <c:pt idx="2">
                  <c:v>127</c:v>
                </c:pt>
                <c:pt idx="3">
                  <c:v>152</c:v>
                </c:pt>
                <c:pt idx="4">
                  <c:v>196</c:v>
                </c:pt>
                <c:pt idx="5">
                  <c:v>235</c:v>
                </c:pt>
                <c:pt idx="6">
                  <c:v>230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175</c:v>
                </c:pt>
                <c:pt idx="1">
                  <c:v>184</c:v>
                </c:pt>
                <c:pt idx="2">
                  <c:v>193</c:v>
                </c:pt>
                <c:pt idx="3">
                  <c:v>180</c:v>
                </c:pt>
                <c:pt idx="4">
                  <c:v>182</c:v>
                </c:pt>
                <c:pt idx="5">
                  <c:v>215</c:v>
                </c:pt>
                <c:pt idx="6">
                  <c:v>211</c:v>
                </c:pt>
              </c:numCache>
            </c:numRef>
          </c:yVal>
        </c:ser>
        <c:axId val="156710016"/>
        <c:axId val="15671193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24.485000000000003</c:v>
                </c:pt>
                <c:pt idx="1">
                  <c:v>26.255000000000003</c:v>
                </c:pt>
                <c:pt idx="2">
                  <c:v>27.14</c:v>
                </c:pt>
                <c:pt idx="3">
                  <c:v>24.485000000000003</c:v>
                </c:pt>
                <c:pt idx="4">
                  <c:v>25.37</c:v>
                </c:pt>
                <c:pt idx="5">
                  <c:v>24.485000000000003</c:v>
                </c:pt>
                <c:pt idx="6">
                  <c:v>20.2075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4.662033511043413</c:v>
                </c:pt>
                <c:pt idx="1">
                  <c:v>9.9980959634425002</c:v>
                </c:pt>
                <c:pt idx="2">
                  <c:v>15.502665651180502</c:v>
                </c:pt>
                <c:pt idx="3">
                  <c:v>18.648134044173652</c:v>
                </c:pt>
                <c:pt idx="4">
                  <c:v>24.152703731911654</c:v>
                </c:pt>
                <c:pt idx="5">
                  <c:v>27.972201066260478</c:v>
                </c:pt>
                <c:pt idx="6">
                  <c:v>26.933073115003808</c:v>
                </c:pt>
              </c:numCache>
            </c:numRef>
          </c:yVal>
        </c:ser>
        <c:axId val="156727552"/>
        <c:axId val="156726016"/>
      </c:scatterChart>
      <c:valAx>
        <c:axId val="15671001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97"/>
              <c:y val="0.8743881769680814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6711936"/>
        <c:crosses val="autoZero"/>
        <c:crossBetween val="midCat"/>
      </c:valAx>
      <c:valAx>
        <c:axId val="1567119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6710016"/>
        <c:crosses val="autoZero"/>
        <c:crossBetween val="midCat"/>
      </c:valAx>
      <c:valAx>
        <c:axId val="156726016"/>
        <c:scaling>
          <c:orientation val="minMax"/>
        </c:scaling>
        <c:axPos val="r"/>
        <c:numFmt formatCode="0.0" sourceLinked="0"/>
        <c:tickLblPos val="nextTo"/>
        <c:crossAx val="156727552"/>
        <c:crosses val="max"/>
        <c:crossBetween val="midCat"/>
      </c:valAx>
      <c:valAx>
        <c:axId val="156727552"/>
        <c:scaling>
          <c:orientation val="minMax"/>
        </c:scaling>
        <c:delete val="1"/>
        <c:axPos val="b"/>
        <c:numFmt formatCode="General" sourceLinked="1"/>
        <c:tickLblPos val="none"/>
        <c:crossAx val="15672601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4"/>
          <c:y val="0.16639477977161488"/>
          <c:w val="0.79134295227524976"/>
          <c:h val="0.655791190864607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81</c:v>
                </c:pt>
                <c:pt idx="1">
                  <c:v>88</c:v>
                </c:pt>
                <c:pt idx="2">
                  <c:v>90</c:v>
                </c:pt>
                <c:pt idx="3">
                  <c:v>92</c:v>
                </c:pt>
                <c:pt idx="4">
                  <c:v>93</c:v>
                </c:pt>
                <c:pt idx="5">
                  <c:v>92</c:v>
                </c:pt>
                <c:pt idx="6">
                  <c:v>88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88</c:v>
                </c:pt>
                <c:pt idx="1">
                  <c:v>86</c:v>
                </c:pt>
                <c:pt idx="2">
                  <c:v>88</c:v>
                </c:pt>
                <c:pt idx="3">
                  <c:v>87</c:v>
                </c:pt>
                <c:pt idx="4">
                  <c:v>86</c:v>
                </c:pt>
                <c:pt idx="5">
                  <c:v>86</c:v>
                </c:pt>
                <c:pt idx="6">
                  <c:v>86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41.5</c:v>
                </c:pt>
                <c:pt idx="1">
                  <c:v>83</c:v>
                </c:pt>
                <c:pt idx="2">
                  <c:v>127</c:v>
                </c:pt>
                <c:pt idx="3">
                  <c:v>152</c:v>
                </c:pt>
                <c:pt idx="4">
                  <c:v>196</c:v>
                </c:pt>
                <c:pt idx="5">
                  <c:v>235</c:v>
                </c:pt>
                <c:pt idx="6">
                  <c:v>230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175</c:v>
                </c:pt>
                <c:pt idx="1">
                  <c:v>184</c:v>
                </c:pt>
                <c:pt idx="2">
                  <c:v>193</c:v>
                </c:pt>
                <c:pt idx="3">
                  <c:v>180</c:v>
                </c:pt>
                <c:pt idx="4">
                  <c:v>182</c:v>
                </c:pt>
                <c:pt idx="5">
                  <c:v>215</c:v>
                </c:pt>
                <c:pt idx="6">
                  <c:v>211</c:v>
                </c:pt>
              </c:numCache>
            </c:numRef>
          </c:yVal>
        </c:ser>
        <c:axId val="158915584"/>
        <c:axId val="15893414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33.200000000000003</c:v>
                </c:pt>
                <c:pt idx="1">
                  <c:v>35.6</c:v>
                </c:pt>
                <c:pt idx="2">
                  <c:v>36.799999999999997</c:v>
                </c:pt>
                <c:pt idx="3">
                  <c:v>33.200000000000003</c:v>
                </c:pt>
                <c:pt idx="4">
                  <c:v>34.4</c:v>
                </c:pt>
                <c:pt idx="5">
                  <c:v>33.200000000000003</c:v>
                </c:pt>
                <c:pt idx="6">
                  <c:v>27.4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3.4921636688755653</c:v>
                </c:pt>
                <c:pt idx="1">
                  <c:v>7.4892184706006102</c:v>
                </c:pt>
                <c:pt idx="2">
                  <c:v>11.612496055538022</c:v>
                </c:pt>
                <c:pt idx="3">
                  <c:v>13.968654675502261</c:v>
                </c:pt>
                <c:pt idx="4">
                  <c:v>18.091932260439677</c:v>
                </c:pt>
                <c:pt idx="5">
                  <c:v>20.952982013253397</c:v>
                </c:pt>
                <c:pt idx="6">
                  <c:v>20.174608183443777</c:v>
                </c:pt>
              </c:numCache>
            </c:numRef>
          </c:yVal>
        </c:ser>
        <c:axId val="158937472"/>
        <c:axId val="158935680"/>
      </c:scatterChart>
      <c:valAx>
        <c:axId val="15891558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03"/>
              <c:y val="0.874388176968081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934144"/>
        <c:crosses val="autoZero"/>
        <c:crossBetween val="midCat"/>
      </c:valAx>
      <c:valAx>
        <c:axId val="1589341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915584"/>
        <c:crosses val="autoZero"/>
        <c:crossBetween val="midCat"/>
      </c:valAx>
      <c:valAx>
        <c:axId val="158935680"/>
        <c:scaling>
          <c:orientation val="minMax"/>
        </c:scaling>
        <c:axPos val="r"/>
        <c:numFmt formatCode="0.0" sourceLinked="0"/>
        <c:tickLblPos val="nextTo"/>
        <c:crossAx val="158937472"/>
        <c:crosses val="max"/>
        <c:crossBetween val="midCat"/>
      </c:valAx>
      <c:valAx>
        <c:axId val="158937472"/>
        <c:scaling>
          <c:orientation val="minMax"/>
        </c:scaling>
        <c:delete val="1"/>
        <c:axPos val="b"/>
        <c:numFmt formatCode="General" sourceLinked="1"/>
        <c:tickLblPos val="none"/>
        <c:crossAx val="15893568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0.24111</cdr:x>
      <cdr:y>0.02124</cdr:y>
    </cdr:from>
    <cdr:to>
      <cdr:x>0.79556</cdr:x>
      <cdr:y>0.18627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66925" y="123825"/>
          <a:ext cx="4753023" cy="9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Volts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AC-50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0.96445</cdr:x>
      <cdr:y>0.24183</cdr:y>
    </cdr:from>
    <cdr:to>
      <cdr:x>0.99333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6773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AC-50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AC-50 Imperial Peak Graph</a:t>
          </a:r>
        </a:p>
        <a:p xmlns:a="http://schemas.openxmlformats.org/drawingml/2006/main">
          <a:pPr algn="ctr"/>
          <a:r>
            <a:rPr lang="en-US" sz="2000" b="1" baseline="0"/>
            <a:t>96 Volts/650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0.74837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46" y="1581139"/>
          <a:ext cx="314354" cy="2781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0.11765</cdr:y>
    </cdr:from>
    <cdr:to>
      <cdr:x>0.06111</cdr:x>
      <cdr:y>0.88725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15" y="685800"/>
          <a:ext cx="514360" cy="448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t" anchorCtr="1"/>
        <a:lstStyle xmlns:a="http://schemas.openxmlformats.org/drawingml/2006/main"/>
        <a:p xmlns:a="http://schemas.openxmlformats.org/drawingml/2006/main">
          <a:pPr algn="r"/>
          <a:r>
            <a:rPr lang="en-US" sz="16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AC-50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96 Volts/ 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AC-50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0.24183</cdr:y>
    </cdr:from>
    <cdr:to>
      <cdr:x>0.99555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AC-50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13"/>
  <sheetViews>
    <sheetView workbookViewId="0">
      <pane ySplit="2" topLeftCell="A39" activePane="bottomLeft" state="frozen"/>
      <selection pane="bottomLeft" activeCell="D47" sqref="D47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102.25</v>
      </c>
      <c r="B3">
        <v>75.599999999999994</v>
      </c>
      <c r="C3">
        <v>649.4</v>
      </c>
      <c r="D3">
        <v>48</v>
      </c>
      <c r="E3">
        <v>173</v>
      </c>
      <c r="F3" s="8">
        <f t="shared" ref="F3:F56" si="0">(D3*E3)/9507</f>
        <v>0.87346165982959922</v>
      </c>
      <c r="G3" s="7">
        <f t="shared" ref="G3:G56" si="1">SUM(E3*0.7375)</f>
        <v>127.58750000000001</v>
      </c>
      <c r="H3" s="7">
        <f t="shared" ref="H3:H56" si="2">SUM(D3*G3)/5252</f>
        <v>1.1660700685453163</v>
      </c>
      <c r="I3" s="9"/>
      <c r="J3" s="5"/>
      <c r="L3" s="4"/>
      <c r="M3" s="4"/>
      <c r="N3" s="4"/>
    </row>
    <row r="4" spans="1:14" s="3" customFormat="1" ht="12.75" customHeight="1">
      <c r="A4">
        <v>102.25</v>
      </c>
      <c r="B4">
        <v>75.599999999999994</v>
      </c>
      <c r="C4">
        <v>649</v>
      </c>
      <c r="D4">
        <v>51</v>
      </c>
      <c r="E4">
        <v>173</v>
      </c>
      <c r="F4" s="8">
        <f t="shared" si="0"/>
        <v>0.9280530135689492</v>
      </c>
      <c r="G4" s="7">
        <f t="shared" si="1"/>
        <v>127.58750000000001</v>
      </c>
      <c r="H4" s="7">
        <f t="shared" si="2"/>
        <v>1.2389494478293985</v>
      </c>
      <c r="I4" s="9"/>
      <c r="J4" s="5"/>
      <c r="L4" s="4"/>
      <c r="M4" s="4"/>
      <c r="N4" s="4"/>
    </row>
    <row r="5" spans="1:14" s="3" customFormat="1" ht="12.75" customHeight="1">
      <c r="A5">
        <v>102.25</v>
      </c>
      <c r="B5">
        <v>75.599999999999994</v>
      </c>
      <c r="C5">
        <v>649.20000000000005</v>
      </c>
      <c r="D5">
        <v>52</v>
      </c>
      <c r="E5">
        <v>173</v>
      </c>
      <c r="F5" s="8">
        <f t="shared" si="0"/>
        <v>0.94625013148206583</v>
      </c>
      <c r="G5" s="7">
        <f t="shared" si="1"/>
        <v>127.58750000000001</v>
      </c>
      <c r="H5" s="7">
        <f t="shared" si="2"/>
        <v>1.2632425742574258</v>
      </c>
      <c r="I5" s="9"/>
      <c r="J5" s="5"/>
      <c r="L5" s="4"/>
      <c r="M5" s="4"/>
      <c r="N5" s="4"/>
    </row>
    <row r="6" spans="1:14" s="3" customFormat="1" ht="12.75" customHeight="1">
      <c r="A6">
        <v>102.25</v>
      </c>
      <c r="B6">
        <v>75.599999999999994</v>
      </c>
      <c r="C6">
        <v>649.6</v>
      </c>
      <c r="D6">
        <v>55</v>
      </c>
      <c r="E6">
        <v>173</v>
      </c>
      <c r="F6" s="8">
        <f t="shared" si="0"/>
        <v>1.0008414852214158</v>
      </c>
      <c r="G6" s="7">
        <f t="shared" si="1"/>
        <v>127.58750000000001</v>
      </c>
      <c r="H6" s="7">
        <f t="shared" si="2"/>
        <v>1.3361219535415081</v>
      </c>
      <c r="I6" s="9"/>
      <c r="J6" s="5"/>
      <c r="L6" s="4"/>
      <c r="M6" s="4"/>
      <c r="N6" s="4"/>
    </row>
    <row r="7" spans="1:14" s="3" customFormat="1" ht="12.75" customHeight="1">
      <c r="A7">
        <v>102.09375</v>
      </c>
      <c r="B7">
        <v>75.599999999999994</v>
      </c>
      <c r="C7">
        <v>650.4</v>
      </c>
      <c r="D7">
        <v>58</v>
      </c>
      <c r="E7">
        <v>173</v>
      </c>
      <c r="F7" s="8">
        <f t="shared" si="0"/>
        <v>1.0554328389607657</v>
      </c>
      <c r="G7" s="7">
        <f t="shared" si="1"/>
        <v>127.58750000000001</v>
      </c>
      <c r="H7" s="7">
        <f t="shared" si="2"/>
        <v>1.4090013328255904</v>
      </c>
      <c r="I7" s="9"/>
      <c r="J7" s="5"/>
      <c r="L7" s="4"/>
      <c r="M7" s="4"/>
      <c r="N7" s="4"/>
    </row>
    <row r="8" spans="1:14" s="3" customFormat="1" ht="12.75" customHeight="1">
      <c r="A8">
        <v>101.953125</v>
      </c>
      <c r="B8">
        <v>76.099999999999994</v>
      </c>
      <c r="C8">
        <v>648.9</v>
      </c>
      <c r="D8">
        <v>55</v>
      </c>
      <c r="E8">
        <v>171.8</v>
      </c>
      <c r="F8" s="8">
        <f t="shared" si="0"/>
        <v>0.99389923214473541</v>
      </c>
      <c r="G8" s="7">
        <f t="shared" si="1"/>
        <v>126.70250000000001</v>
      </c>
      <c r="H8" s="7">
        <f t="shared" si="2"/>
        <v>1.3268540555978676</v>
      </c>
      <c r="I8" s="9"/>
      <c r="J8" s="5"/>
      <c r="L8" s="4"/>
      <c r="M8" s="4"/>
      <c r="N8" s="4"/>
    </row>
    <row r="9" spans="1:14" s="3" customFormat="1" ht="12.75" customHeight="1">
      <c r="A9">
        <v>102.25</v>
      </c>
      <c r="B9">
        <v>77.7</v>
      </c>
      <c r="C9">
        <v>648.1</v>
      </c>
      <c r="D9">
        <v>48</v>
      </c>
      <c r="E9">
        <v>171.8</v>
      </c>
      <c r="F9" s="8">
        <f t="shared" si="0"/>
        <v>0.86740296623540569</v>
      </c>
      <c r="G9" s="7">
        <f t="shared" si="1"/>
        <v>126.70250000000001</v>
      </c>
      <c r="H9" s="7">
        <f t="shared" si="2"/>
        <v>1.1579817212490482</v>
      </c>
      <c r="I9" s="9"/>
      <c r="J9" s="5"/>
      <c r="L9" s="4"/>
      <c r="M9" s="4"/>
      <c r="N9" s="4"/>
    </row>
    <row r="10" spans="1:14" s="3" customFormat="1" ht="12.75" customHeight="1">
      <c r="A10">
        <v>102.25</v>
      </c>
      <c r="B10">
        <v>78.099999999999994</v>
      </c>
      <c r="C10">
        <v>650.1</v>
      </c>
      <c r="D10">
        <v>108</v>
      </c>
      <c r="E10">
        <v>171.8</v>
      </c>
      <c r="F10" s="8">
        <f t="shared" si="0"/>
        <v>1.9516566740296626</v>
      </c>
      <c r="G10" s="7">
        <f t="shared" si="1"/>
        <v>126.70250000000001</v>
      </c>
      <c r="H10" s="7">
        <f t="shared" si="2"/>
        <v>2.6054588728103583</v>
      </c>
      <c r="I10" s="9"/>
      <c r="J10" s="5"/>
      <c r="L10" s="4"/>
      <c r="M10" s="4"/>
      <c r="N10" s="4"/>
    </row>
    <row r="11" spans="1:14" s="3" customFormat="1" ht="12.75" customHeight="1">
      <c r="A11">
        <v>102.09375</v>
      </c>
      <c r="B11">
        <v>79.5</v>
      </c>
      <c r="C11">
        <v>650.29999999999995</v>
      </c>
      <c r="D11">
        <v>202</v>
      </c>
      <c r="E11">
        <v>170.6</v>
      </c>
      <c r="F11" s="8">
        <f t="shared" si="0"/>
        <v>3.6248238140317657</v>
      </c>
      <c r="G11" s="7">
        <f t="shared" si="1"/>
        <v>125.81750000000001</v>
      </c>
      <c r="H11" s="7">
        <f t="shared" si="2"/>
        <v>4.8391346153846158</v>
      </c>
      <c r="I11" s="9"/>
      <c r="J11" s="5"/>
      <c r="L11" s="4"/>
      <c r="M11" s="4"/>
      <c r="N11" s="4"/>
    </row>
    <row r="12" spans="1:14" s="3" customFormat="1" ht="12.75" customHeight="1">
      <c r="A12">
        <v>101.796875</v>
      </c>
      <c r="B12">
        <v>95.9</v>
      </c>
      <c r="C12">
        <v>651.4</v>
      </c>
      <c r="D12">
        <v>280</v>
      </c>
      <c r="E12">
        <v>169.4</v>
      </c>
      <c r="F12" s="8">
        <f t="shared" si="0"/>
        <v>4.9891658777742718</v>
      </c>
      <c r="G12" s="7">
        <f t="shared" si="1"/>
        <v>124.93250000000002</v>
      </c>
      <c r="H12" s="7">
        <f t="shared" si="2"/>
        <v>6.6605293221629864</v>
      </c>
      <c r="I12" s="9"/>
      <c r="J12" s="5"/>
      <c r="L12" s="4"/>
      <c r="M12" s="4"/>
      <c r="N12" s="4"/>
    </row>
    <row r="13" spans="1:14" s="3" customFormat="1" ht="12.75" customHeight="1">
      <c r="A13">
        <v>101.640625</v>
      </c>
      <c r="B13">
        <v>110.4</v>
      </c>
      <c r="C13">
        <v>651.4</v>
      </c>
      <c r="D13">
        <v>362</v>
      </c>
      <c r="E13">
        <v>167.2</v>
      </c>
      <c r="F13" s="8">
        <f t="shared" si="0"/>
        <v>6.3665088881876502</v>
      </c>
      <c r="G13" s="7">
        <f t="shared" si="1"/>
        <v>123.31</v>
      </c>
      <c r="H13" s="7">
        <f t="shared" si="2"/>
        <v>8.499280274181265</v>
      </c>
      <c r="I13" s="9"/>
      <c r="J13" s="5"/>
      <c r="L13" s="4"/>
      <c r="M13" s="4"/>
      <c r="N13" s="4"/>
    </row>
    <row r="14" spans="1:14" s="3" customFormat="1" ht="12.75" customHeight="1">
      <c r="A14">
        <v>101.5</v>
      </c>
      <c r="B14">
        <v>123.4</v>
      </c>
      <c r="C14">
        <v>647.9</v>
      </c>
      <c r="D14">
        <v>521</v>
      </c>
      <c r="E14">
        <v>164.8</v>
      </c>
      <c r="F14" s="8">
        <f t="shared" si="0"/>
        <v>9.0313242873672035</v>
      </c>
      <c r="G14" s="7">
        <f t="shared" si="1"/>
        <v>121.54000000000002</v>
      </c>
      <c r="H14" s="7">
        <f t="shared" si="2"/>
        <v>12.056805026656514</v>
      </c>
      <c r="I14" s="9"/>
      <c r="J14" s="5"/>
      <c r="L14" s="4"/>
      <c r="M14" s="4"/>
      <c r="N14" s="4"/>
    </row>
    <row r="15" spans="1:14" s="3" customFormat="1" ht="12.75" customHeight="1">
      <c r="A15">
        <v>101.1875</v>
      </c>
      <c r="B15">
        <v>137.69999999999999</v>
      </c>
      <c r="C15">
        <v>650.1</v>
      </c>
      <c r="D15">
        <v>604</v>
      </c>
      <c r="E15">
        <v>163.6</v>
      </c>
      <c r="F15" s="8">
        <f t="shared" si="0"/>
        <v>10.393857157883664</v>
      </c>
      <c r="G15" s="7">
        <f t="shared" si="1"/>
        <v>120.655</v>
      </c>
      <c r="H15" s="7">
        <f t="shared" si="2"/>
        <v>13.87578446306169</v>
      </c>
      <c r="I15" s="9"/>
      <c r="J15" s="5"/>
      <c r="L15" s="4"/>
      <c r="M15" s="4"/>
      <c r="N15" s="4"/>
    </row>
    <row r="16" spans="1:14" s="3" customFormat="1" ht="12.75" customHeight="1">
      <c r="A16">
        <v>101.046875</v>
      </c>
      <c r="B16">
        <v>152.30000000000001</v>
      </c>
      <c r="C16">
        <v>652.6</v>
      </c>
      <c r="D16">
        <v>684</v>
      </c>
      <c r="E16">
        <v>162.4</v>
      </c>
      <c r="F16" s="8">
        <f t="shared" si="0"/>
        <v>11.684190596402651</v>
      </c>
      <c r="G16" s="7">
        <f t="shared" si="1"/>
        <v>119.77000000000001</v>
      </c>
      <c r="H16" s="7">
        <f t="shared" si="2"/>
        <v>15.59837776085301</v>
      </c>
      <c r="I16" s="9"/>
      <c r="J16" s="5"/>
      <c r="L16" s="4"/>
      <c r="M16" s="4"/>
      <c r="N16" s="4"/>
    </row>
    <row r="17" spans="1:14" s="3" customFormat="1" ht="12.75" customHeight="1">
      <c r="A17">
        <v>100.890625</v>
      </c>
      <c r="B17">
        <v>179.6</v>
      </c>
      <c r="C17">
        <v>651.6</v>
      </c>
      <c r="D17">
        <v>769</v>
      </c>
      <c r="E17">
        <v>162.4</v>
      </c>
      <c r="F17" s="8">
        <f t="shared" si="0"/>
        <v>13.136173345955612</v>
      </c>
      <c r="G17" s="7">
        <f t="shared" si="1"/>
        <v>119.77000000000001</v>
      </c>
      <c r="H17" s="7">
        <f t="shared" si="2"/>
        <v>17.536772658035034</v>
      </c>
      <c r="I17" s="9"/>
      <c r="J17" s="5"/>
      <c r="L17" s="4"/>
      <c r="M17" s="4"/>
      <c r="N17" s="4"/>
    </row>
    <row r="18" spans="1:14" s="3" customFormat="1" ht="12.75" customHeight="1">
      <c r="A18">
        <v>100.59375</v>
      </c>
      <c r="B18">
        <v>194.9</v>
      </c>
      <c r="C18">
        <v>647.29999999999995</v>
      </c>
      <c r="D18">
        <v>846</v>
      </c>
      <c r="E18">
        <v>162.4</v>
      </c>
      <c r="F18" s="8">
        <f t="shared" si="0"/>
        <v>14.451498895550646</v>
      </c>
      <c r="G18" s="7">
        <f t="shared" si="1"/>
        <v>119.77000000000001</v>
      </c>
      <c r="H18" s="7">
        <f t="shared" si="2"/>
        <v>19.292730388423461</v>
      </c>
      <c r="I18" s="9"/>
      <c r="J18" s="5"/>
      <c r="L18" s="4"/>
      <c r="M18" s="4"/>
      <c r="N18" s="4"/>
    </row>
    <row r="19" spans="1:14" s="3" customFormat="1" ht="12.75" customHeight="1">
      <c r="A19">
        <v>100.59375</v>
      </c>
      <c r="B19">
        <v>208.5</v>
      </c>
      <c r="C19">
        <v>648.9</v>
      </c>
      <c r="D19">
        <v>927</v>
      </c>
      <c r="E19">
        <v>161.19999999999999</v>
      </c>
      <c r="F19" s="8">
        <f t="shared" si="0"/>
        <v>15.718144525086778</v>
      </c>
      <c r="G19" s="7">
        <f t="shared" si="1"/>
        <v>118.88500000000001</v>
      </c>
      <c r="H19" s="7">
        <f t="shared" si="2"/>
        <v>20.983700495049504</v>
      </c>
      <c r="I19" s="9"/>
      <c r="J19" s="5"/>
      <c r="L19" s="4"/>
      <c r="M19" s="4"/>
      <c r="N19" s="4"/>
    </row>
    <row r="20" spans="1:14" s="3" customFormat="1" ht="12.75" customHeight="1">
      <c r="A20">
        <v>100.296875</v>
      </c>
      <c r="B20">
        <v>222.8</v>
      </c>
      <c r="C20">
        <v>651.70000000000005</v>
      </c>
      <c r="D20">
        <v>1005</v>
      </c>
      <c r="E20">
        <v>161.19999999999999</v>
      </c>
      <c r="F20" s="8">
        <f t="shared" si="0"/>
        <v>17.040706847585991</v>
      </c>
      <c r="G20" s="7">
        <f t="shared" si="1"/>
        <v>118.88500000000001</v>
      </c>
      <c r="H20" s="7">
        <f t="shared" si="2"/>
        <v>22.749319306930694</v>
      </c>
      <c r="I20" s="9"/>
      <c r="J20" s="5"/>
      <c r="L20" s="4"/>
      <c r="M20" s="4"/>
      <c r="N20" s="4"/>
    </row>
    <row r="21" spans="1:14" s="3" customFormat="1" ht="12.75" customHeight="1">
      <c r="A21">
        <v>100.140625</v>
      </c>
      <c r="B21">
        <v>236.6</v>
      </c>
      <c r="C21">
        <v>650.9</v>
      </c>
      <c r="D21">
        <v>1170</v>
      </c>
      <c r="E21">
        <v>161.19999999999999</v>
      </c>
      <c r="F21" s="8">
        <f t="shared" si="0"/>
        <v>19.838434837488165</v>
      </c>
      <c r="G21" s="7">
        <f t="shared" si="1"/>
        <v>118.88500000000001</v>
      </c>
      <c r="H21" s="7">
        <f t="shared" si="2"/>
        <v>26.484282178217825</v>
      </c>
      <c r="I21" s="9"/>
      <c r="J21" s="5"/>
      <c r="L21" s="4"/>
      <c r="M21" s="4"/>
      <c r="N21" s="4"/>
    </row>
    <row r="22" spans="1:14" s="3" customFormat="1" ht="12.75" customHeight="1">
      <c r="A22">
        <v>99.84375</v>
      </c>
      <c r="B22">
        <v>251</v>
      </c>
      <c r="C22">
        <v>648.70000000000005</v>
      </c>
      <c r="D22">
        <v>1251</v>
      </c>
      <c r="E22">
        <v>160</v>
      </c>
      <c r="F22" s="8">
        <f t="shared" si="0"/>
        <v>21.053960239823287</v>
      </c>
      <c r="G22" s="7">
        <f t="shared" si="1"/>
        <v>118</v>
      </c>
      <c r="H22" s="7">
        <f t="shared" si="2"/>
        <v>28.107006854531608</v>
      </c>
      <c r="I22" s="9"/>
      <c r="J22" s="5"/>
      <c r="L22" s="4"/>
      <c r="M22" s="4"/>
      <c r="N22" s="4"/>
    </row>
    <row r="23" spans="1:14" s="3" customFormat="1" ht="12.75" customHeight="1">
      <c r="A23">
        <v>99.546875</v>
      </c>
      <c r="B23">
        <v>265.39999999999998</v>
      </c>
      <c r="C23">
        <v>649.20000000000005</v>
      </c>
      <c r="D23">
        <v>1330</v>
      </c>
      <c r="E23">
        <v>160</v>
      </c>
      <c r="F23" s="8">
        <f t="shared" si="0"/>
        <v>22.38350688966025</v>
      </c>
      <c r="G23" s="7">
        <f t="shared" si="1"/>
        <v>118</v>
      </c>
      <c r="H23" s="7">
        <f t="shared" si="2"/>
        <v>29.881949733434883</v>
      </c>
      <c r="I23" s="9"/>
      <c r="J23" s="5"/>
      <c r="L23" s="4"/>
      <c r="M23" s="4"/>
      <c r="N23" s="4"/>
    </row>
    <row r="24" spans="1:14" s="3" customFormat="1" ht="12.75" customHeight="1">
      <c r="A24">
        <v>99.234375</v>
      </c>
      <c r="B24">
        <v>294.8</v>
      </c>
      <c r="C24">
        <v>647.20000000000005</v>
      </c>
      <c r="D24">
        <v>1413</v>
      </c>
      <c r="E24">
        <v>160</v>
      </c>
      <c r="F24" s="8">
        <f t="shared" si="0"/>
        <v>23.780372357210478</v>
      </c>
      <c r="G24" s="7">
        <f t="shared" si="1"/>
        <v>118</v>
      </c>
      <c r="H24" s="7">
        <f t="shared" si="2"/>
        <v>31.746763137852248</v>
      </c>
      <c r="I24" s="9"/>
      <c r="J24" s="5"/>
      <c r="L24" s="4"/>
      <c r="M24" s="4"/>
      <c r="N24" s="4"/>
    </row>
    <row r="25" spans="1:14" s="3" customFormat="1" ht="12.75" customHeight="1">
      <c r="A25">
        <v>99.390625</v>
      </c>
      <c r="B25">
        <v>308.8</v>
      </c>
      <c r="C25">
        <v>648.5</v>
      </c>
      <c r="D25">
        <v>1493</v>
      </c>
      <c r="E25">
        <v>160</v>
      </c>
      <c r="F25" s="8">
        <f t="shared" si="0"/>
        <v>25.126748711475756</v>
      </c>
      <c r="G25" s="7">
        <f t="shared" si="1"/>
        <v>118</v>
      </c>
      <c r="H25" s="7">
        <f t="shared" si="2"/>
        <v>33.544173648134041</v>
      </c>
      <c r="I25" s="9"/>
      <c r="J25" s="5"/>
      <c r="L25" s="4"/>
      <c r="M25" s="4"/>
      <c r="N25" s="4"/>
    </row>
    <row r="26" spans="1:14" s="3" customFormat="1" ht="12.75" customHeight="1">
      <c r="A26">
        <v>98.640625</v>
      </c>
      <c r="B26">
        <v>324</v>
      </c>
      <c r="C26">
        <v>644.29999999999995</v>
      </c>
      <c r="D26">
        <v>1575</v>
      </c>
      <c r="E26">
        <v>160</v>
      </c>
      <c r="F26" s="8">
        <f t="shared" si="0"/>
        <v>26.506784474597666</v>
      </c>
      <c r="G26" s="7">
        <f t="shared" si="1"/>
        <v>118</v>
      </c>
      <c r="H26" s="7">
        <f t="shared" si="2"/>
        <v>35.386519421172885</v>
      </c>
      <c r="I26" s="9"/>
      <c r="J26" s="5"/>
      <c r="L26" s="4"/>
      <c r="M26" s="4"/>
      <c r="N26" s="4"/>
    </row>
    <row r="27" spans="1:14" s="3" customFormat="1" ht="12.75" customHeight="1">
      <c r="A27">
        <v>98.9375</v>
      </c>
      <c r="B27">
        <v>337.9</v>
      </c>
      <c r="C27">
        <v>649</v>
      </c>
      <c r="D27">
        <v>1651</v>
      </c>
      <c r="E27">
        <v>160</v>
      </c>
      <c r="F27" s="8">
        <f t="shared" si="0"/>
        <v>27.785842011149679</v>
      </c>
      <c r="G27" s="7">
        <f t="shared" si="1"/>
        <v>118</v>
      </c>
      <c r="H27" s="7">
        <f t="shared" si="2"/>
        <v>37.094059405940591</v>
      </c>
      <c r="I27" s="9"/>
      <c r="J27" s="5"/>
      <c r="L27" s="4"/>
      <c r="M27" s="4"/>
      <c r="N27" s="4"/>
    </row>
    <row r="28" spans="1:14" s="3" customFormat="1" ht="12.75" customHeight="1">
      <c r="A28">
        <v>98.640625</v>
      </c>
      <c r="B28">
        <v>352.5</v>
      </c>
      <c r="C28">
        <v>643.5</v>
      </c>
      <c r="D28">
        <v>1812</v>
      </c>
      <c r="E28">
        <v>160</v>
      </c>
      <c r="F28" s="8">
        <f t="shared" si="0"/>
        <v>30.495424424108553</v>
      </c>
      <c r="G28" s="7">
        <f t="shared" si="1"/>
        <v>118</v>
      </c>
      <c r="H28" s="7">
        <f t="shared" si="2"/>
        <v>40.711348057882709</v>
      </c>
      <c r="I28" s="9"/>
      <c r="J28" s="5"/>
      <c r="L28" s="4"/>
      <c r="M28" s="4"/>
      <c r="N28" s="4"/>
    </row>
    <row r="29" spans="1:14" s="3" customFormat="1" ht="12.75" customHeight="1">
      <c r="A29">
        <v>98.1875</v>
      </c>
      <c r="B29">
        <v>366.3</v>
      </c>
      <c r="C29">
        <v>646.70000000000005</v>
      </c>
      <c r="D29">
        <v>1895</v>
      </c>
      <c r="E29">
        <v>160</v>
      </c>
      <c r="F29" s="8">
        <f t="shared" si="0"/>
        <v>31.892289891658777</v>
      </c>
      <c r="G29" s="7">
        <f t="shared" si="1"/>
        <v>118</v>
      </c>
      <c r="H29" s="7">
        <f t="shared" si="2"/>
        <v>42.576161462300078</v>
      </c>
      <c r="I29" s="9"/>
      <c r="J29" s="5"/>
      <c r="L29" s="4"/>
      <c r="M29" s="4"/>
      <c r="N29" s="4"/>
    </row>
    <row r="30" spans="1:14" s="3" customFormat="1" ht="12.75" customHeight="1">
      <c r="A30">
        <v>98.34375</v>
      </c>
      <c r="B30">
        <v>395.3</v>
      </c>
      <c r="C30">
        <v>643.70000000000005</v>
      </c>
      <c r="D30">
        <v>1976</v>
      </c>
      <c r="E30">
        <v>160</v>
      </c>
      <c r="F30" s="8">
        <f t="shared" si="0"/>
        <v>33.255495950352369</v>
      </c>
      <c r="G30" s="7">
        <f t="shared" si="1"/>
        <v>118</v>
      </c>
      <c r="H30" s="7">
        <f t="shared" si="2"/>
        <v>44.396039603960396</v>
      </c>
      <c r="I30" s="9"/>
      <c r="J30" s="5"/>
      <c r="L30" s="4"/>
      <c r="M30" s="4"/>
      <c r="N30" s="4"/>
    </row>
    <row r="31" spans="1:14" s="3" customFormat="1" ht="12.75" customHeight="1">
      <c r="A31">
        <v>97.890625</v>
      </c>
      <c r="B31">
        <v>412.8</v>
      </c>
      <c r="C31">
        <v>642</v>
      </c>
      <c r="D31">
        <v>2056</v>
      </c>
      <c r="E31">
        <v>160</v>
      </c>
      <c r="F31" s="8">
        <f t="shared" si="0"/>
        <v>34.60187230461765</v>
      </c>
      <c r="G31" s="7">
        <f t="shared" si="1"/>
        <v>118</v>
      </c>
      <c r="H31" s="7">
        <f t="shared" si="2"/>
        <v>46.193450114242196</v>
      </c>
      <c r="I31" s="9"/>
      <c r="J31" s="5"/>
      <c r="L31" s="4"/>
      <c r="M31" s="4"/>
      <c r="N31" s="4"/>
    </row>
    <row r="32" spans="1:14" s="3" customFormat="1" ht="12.75" customHeight="1">
      <c r="A32">
        <v>97.890625</v>
      </c>
      <c r="B32">
        <v>428.2</v>
      </c>
      <c r="C32">
        <v>652.5</v>
      </c>
      <c r="D32">
        <v>2136</v>
      </c>
      <c r="E32">
        <v>160</v>
      </c>
      <c r="F32" s="8">
        <f t="shared" si="0"/>
        <v>35.948248658882932</v>
      </c>
      <c r="G32" s="7">
        <f t="shared" si="1"/>
        <v>118</v>
      </c>
      <c r="H32" s="7">
        <f t="shared" si="2"/>
        <v>47.990860624523989</v>
      </c>
      <c r="I32" s="9"/>
      <c r="J32" s="5"/>
      <c r="L32" s="4"/>
      <c r="M32" s="4"/>
      <c r="N32" s="4"/>
    </row>
    <row r="33" spans="1:14" s="3" customFormat="1" ht="12.75" customHeight="1">
      <c r="A33">
        <v>97.578125</v>
      </c>
      <c r="B33">
        <v>442</v>
      </c>
      <c r="C33">
        <v>650.20000000000005</v>
      </c>
      <c r="D33">
        <v>2216</v>
      </c>
      <c r="E33">
        <v>160</v>
      </c>
      <c r="F33" s="8">
        <f t="shared" si="0"/>
        <v>37.294625013148206</v>
      </c>
      <c r="G33" s="7">
        <f t="shared" si="1"/>
        <v>118</v>
      </c>
      <c r="H33" s="7">
        <f t="shared" si="2"/>
        <v>49.78827113480579</v>
      </c>
      <c r="I33" s="9"/>
      <c r="J33" s="5"/>
      <c r="L33" s="4"/>
      <c r="M33" s="4"/>
      <c r="N33" s="4"/>
    </row>
    <row r="34" spans="1:14" s="3" customFormat="1" ht="12.75" customHeight="1">
      <c r="A34">
        <v>96.828125</v>
      </c>
      <c r="B34">
        <v>457.2</v>
      </c>
      <c r="C34">
        <v>649.20000000000005</v>
      </c>
      <c r="D34">
        <v>2296</v>
      </c>
      <c r="E34">
        <v>160</v>
      </c>
      <c r="F34" s="8">
        <f t="shared" si="0"/>
        <v>38.641001367413487</v>
      </c>
      <c r="G34" s="7">
        <f t="shared" si="1"/>
        <v>118</v>
      </c>
      <c r="H34" s="7">
        <f t="shared" si="2"/>
        <v>51.585681645087583</v>
      </c>
      <c r="I34" s="9"/>
      <c r="J34" s="5"/>
      <c r="L34" s="4"/>
      <c r="M34" s="4"/>
      <c r="N34" s="4"/>
    </row>
    <row r="35" spans="1:14" s="3" customFormat="1" ht="12.75" customHeight="1">
      <c r="A35">
        <v>96.234375</v>
      </c>
      <c r="B35">
        <v>472.7</v>
      </c>
      <c r="C35">
        <v>653.4</v>
      </c>
      <c r="D35">
        <v>2469</v>
      </c>
      <c r="E35">
        <v>158.80000000000001</v>
      </c>
      <c r="F35" s="8">
        <f t="shared" si="0"/>
        <v>41.24089618176081</v>
      </c>
      <c r="G35" s="7">
        <f t="shared" si="1"/>
        <v>117.11500000000001</v>
      </c>
      <c r="H35" s="7">
        <f t="shared" si="2"/>
        <v>55.056537509520183</v>
      </c>
      <c r="I35" s="9"/>
      <c r="J35" s="5"/>
      <c r="L35" s="4"/>
      <c r="M35" s="4"/>
      <c r="N35" s="4"/>
    </row>
    <row r="36" spans="1:14" s="3" customFormat="1" ht="12.75" customHeight="1">
      <c r="A36">
        <v>95.9375</v>
      </c>
      <c r="B36">
        <v>485.8</v>
      </c>
      <c r="C36">
        <v>655</v>
      </c>
      <c r="D36">
        <v>2561</v>
      </c>
      <c r="E36">
        <v>158.80000000000001</v>
      </c>
      <c r="F36" s="8">
        <f t="shared" si="0"/>
        <v>42.777616493110344</v>
      </c>
      <c r="G36" s="7">
        <f t="shared" si="1"/>
        <v>117.11500000000001</v>
      </c>
      <c r="H36" s="7">
        <f t="shared" si="2"/>
        <v>57.108056930693074</v>
      </c>
      <c r="I36" s="9"/>
      <c r="J36" s="5"/>
      <c r="L36" s="4"/>
      <c r="M36" s="4"/>
      <c r="N36" s="4"/>
    </row>
    <row r="37" spans="1:14" s="3" customFormat="1" ht="12.75" customHeight="1">
      <c r="A37">
        <v>96.078125</v>
      </c>
      <c r="B37">
        <v>519.70000000000005</v>
      </c>
      <c r="C37">
        <v>652.1</v>
      </c>
      <c r="D37">
        <v>2654</v>
      </c>
      <c r="E37">
        <v>158.80000000000001</v>
      </c>
      <c r="F37" s="8">
        <f t="shared" si="0"/>
        <v>44.331040286104979</v>
      </c>
      <c r="G37" s="7">
        <f t="shared" si="1"/>
        <v>117.11500000000001</v>
      </c>
      <c r="H37" s="7">
        <f t="shared" si="2"/>
        <v>59.181875476009147</v>
      </c>
      <c r="I37" s="9"/>
      <c r="J37" s="5"/>
      <c r="L37" s="4"/>
      <c r="M37" s="4"/>
      <c r="N37" s="4"/>
    </row>
    <row r="38" spans="1:14" s="3" customFormat="1" ht="12.75" customHeight="1">
      <c r="A38">
        <v>95.03125</v>
      </c>
      <c r="B38">
        <v>539.4</v>
      </c>
      <c r="C38">
        <v>651.4</v>
      </c>
      <c r="D38">
        <v>2746</v>
      </c>
      <c r="E38">
        <v>158.80000000000001</v>
      </c>
      <c r="F38" s="8">
        <f t="shared" si="0"/>
        <v>45.867760597454513</v>
      </c>
      <c r="G38" s="7">
        <f t="shared" si="1"/>
        <v>117.11500000000001</v>
      </c>
      <c r="H38" s="7">
        <f t="shared" si="2"/>
        <v>61.233394897182031</v>
      </c>
      <c r="I38" s="9"/>
      <c r="J38" s="5"/>
      <c r="L38" s="4"/>
      <c r="M38" s="4"/>
      <c r="N38" s="4"/>
    </row>
    <row r="39" spans="1:14" s="3" customFormat="1" ht="12.75" customHeight="1">
      <c r="A39">
        <v>95.1875</v>
      </c>
      <c r="B39">
        <v>555.29999999999995</v>
      </c>
      <c r="C39">
        <v>650.20000000000005</v>
      </c>
      <c r="D39">
        <v>2840</v>
      </c>
      <c r="E39">
        <v>158.80000000000001</v>
      </c>
      <c r="F39" s="8">
        <f t="shared" si="0"/>
        <v>47.437887872094251</v>
      </c>
      <c r="G39" s="7">
        <f t="shared" si="1"/>
        <v>117.11500000000001</v>
      </c>
      <c r="H39" s="7">
        <f t="shared" si="2"/>
        <v>63.329512566641284</v>
      </c>
      <c r="I39" s="9"/>
      <c r="J39" s="5"/>
      <c r="L39" s="4"/>
      <c r="M39" s="4"/>
      <c r="N39" s="4"/>
    </row>
    <row r="40" spans="1:14" s="3" customFormat="1" ht="12.75" customHeight="1">
      <c r="A40">
        <v>94.421875</v>
      </c>
      <c r="B40">
        <v>578.20000000000005</v>
      </c>
      <c r="C40">
        <v>659.8</v>
      </c>
      <c r="D40">
        <v>2928</v>
      </c>
      <c r="E40">
        <v>158.80000000000001</v>
      </c>
      <c r="F40" s="8">
        <f t="shared" si="0"/>
        <v>48.907794256863369</v>
      </c>
      <c r="G40" s="7">
        <f t="shared" si="1"/>
        <v>117.11500000000001</v>
      </c>
      <c r="H40" s="7">
        <f t="shared" si="2"/>
        <v>65.291835491241443</v>
      </c>
      <c r="I40" s="9"/>
      <c r="J40" s="5"/>
      <c r="L40" s="4"/>
      <c r="M40" s="4"/>
      <c r="N40" s="4"/>
    </row>
    <row r="41" spans="1:14" s="3" customFormat="1" ht="12.75" customHeight="1">
      <c r="A41">
        <v>95.03125</v>
      </c>
      <c r="B41">
        <v>594</v>
      </c>
      <c r="C41">
        <v>656.4</v>
      </c>
      <c r="D41">
        <v>3019</v>
      </c>
      <c r="E41">
        <v>158.80000000000001</v>
      </c>
      <c r="F41" s="8">
        <f t="shared" si="0"/>
        <v>50.427811086567793</v>
      </c>
      <c r="G41" s="7">
        <f t="shared" si="1"/>
        <v>117.11500000000001</v>
      </c>
      <c r="H41" s="7">
        <f t="shared" si="2"/>
        <v>67.321055788271138</v>
      </c>
      <c r="I41" s="9"/>
      <c r="J41" s="5"/>
      <c r="L41" s="4"/>
      <c r="M41" s="4"/>
      <c r="N41" s="4"/>
    </row>
    <row r="42" spans="1:14" s="3" customFormat="1" ht="12.75" customHeight="1">
      <c r="A42">
        <v>95</v>
      </c>
      <c r="B42">
        <v>614.70000000000005</v>
      </c>
      <c r="C42">
        <v>638.20000000000005</v>
      </c>
      <c r="D42">
        <v>3197</v>
      </c>
      <c r="E42">
        <v>157.6</v>
      </c>
      <c r="F42" s="8">
        <f t="shared" si="0"/>
        <v>52.997496581466287</v>
      </c>
      <c r="G42" s="7">
        <f t="shared" si="1"/>
        <v>116.23</v>
      </c>
      <c r="H42" s="7">
        <f t="shared" si="2"/>
        <v>70.751582254379286</v>
      </c>
      <c r="I42" s="9"/>
      <c r="J42" s="5"/>
      <c r="L42" s="4"/>
      <c r="M42" s="4"/>
      <c r="N42" s="4"/>
    </row>
    <row r="43" spans="1:14" s="3" customFormat="1" ht="12.75" customHeight="1">
      <c r="A43">
        <v>94.125</v>
      </c>
      <c r="B43">
        <v>621</v>
      </c>
      <c r="C43">
        <v>645.29999999999995</v>
      </c>
      <c r="D43">
        <v>3280</v>
      </c>
      <c r="E43">
        <v>157.6</v>
      </c>
      <c r="F43" s="8">
        <f t="shared" si="0"/>
        <v>54.373409067003259</v>
      </c>
      <c r="G43" s="7">
        <f t="shared" si="1"/>
        <v>116.23</v>
      </c>
      <c r="H43" s="7">
        <f t="shared" si="2"/>
        <v>72.5884234577304</v>
      </c>
      <c r="I43" s="9"/>
      <c r="J43" s="5"/>
      <c r="L43" s="4"/>
      <c r="M43" s="4"/>
      <c r="N43" s="4"/>
    </row>
    <row r="44" spans="1:14" s="3" customFormat="1" ht="12.75" customHeight="1">
      <c r="A44">
        <v>94.125</v>
      </c>
      <c r="B44">
        <v>636</v>
      </c>
      <c r="C44">
        <v>631.5</v>
      </c>
      <c r="D44">
        <v>3348</v>
      </c>
      <c r="E44">
        <v>157.6</v>
      </c>
      <c r="F44" s="8">
        <f t="shared" si="0"/>
        <v>55.500662669611856</v>
      </c>
      <c r="G44" s="7">
        <f t="shared" si="1"/>
        <v>116.23</v>
      </c>
      <c r="H44" s="7">
        <f t="shared" si="2"/>
        <v>74.093305407463831</v>
      </c>
      <c r="I44" s="9"/>
      <c r="J44" s="5"/>
      <c r="L44" s="4"/>
      <c r="M44" s="4"/>
      <c r="N44" s="4"/>
    </row>
    <row r="45" spans="1:14" s="3" customFormat="1" ht="12.75" customHeight="1">
      <c r="A45">
        <v>93.53125</v>
      </c>
      <c r="B45">
        <v>649.29999999999995</v>
      </c>
      <c r="C45">
        <v>627.5</v>
      </c>
      <c r="D45">
        <v>3419</v>
      </c>
      <c r="E45">
        <v>157.6</v>
      </c>
      <c r="F45" s="8">
        <f t="shared" si="0"/>
        <v>56.677648048806148</v>
      </c>
      <c r="G45" s="7">
        <f t="shared" si="1"/>
        <v>116.23</v>
      </c>
      <c r="H45" s="7">
        <f t="shared" si="2"/>
        <v>75.664579207920795</v>
      </c>
      <c r="I45" s="9"/>
      <c r="J45" s="5"/>
      <c r="L45" s="4"/>
      <c r="M45" s="4"/>
      <c r="N45" s="4"/>
    </row>
    <row r="46" spans="1:14" s="3" customFormat="1" ht="12.75" customHeight="1">
      <c r="A46">
        <v>93.53125</v>
      </c>
      <c r="B46">
        <v>655.7</v>
      </c>
      <c r="C46">
        <v>623.20000000000005</v>
      </c>
      <c r="D46">
        <v>3496</v>
      </c>
      <c r="E46">
        <v>155</v>
      </c>
      <c r="F46" s="8">
        <f t="shared" si="0"/>
        <v>56.998001472599135</v>
      </c>
      <c r="G46" s="7">
        <f t="shared" si="1"/>
        <v>114.3125</v>
      </c>
      <c r="H46" s="7">
        <f t="shared" si="2"/>
        <v>76.092250571210968</v>
      </c>
      <c r="I46" s="9"/>
      <c r="J46" s="5"/>
      <c r="L46" s="4"/>
      <c r="M46" s="4"/>
      <c r="N46" s="4"/>
    </row>
    <row r="47" spans="1:14" s="3" customFormat="1" ht="12.75" customHeight="1">
      <c r="A47">
        <v>93.078125</v>
      </c>
      <c r="B47">
        <v>668.9</v>
      </c>
      <c r="C47">
        <v>621.29999999999995</v>
      </c>
      <c r="D47">
        <v>3573</v>
      </c>
      <c r="E47">
        <v>151.80000000000001</v>
      </c>
      <c r="F47" s="8">
        <f t="shared" si="0"/>
        <v>57.050741558851378</v>
      </c>
      <c r="G47" s="7">
        <f t="shared" si="1"/>
        <v>111.95250000000001</v>
      </c>
      <c r="H47" s="7">
        <f t="shared" si="2"/>
        <v>76.162658511043418</v>
      </c>
      <c r="I47" s="9"/>
      <c r="J47" s="5"/>
      <c r="L47" s="4"/>
      <c r="M47" s="4"/>
      <c r="N47" s="4"/>
    </row>
    <row r="48" spans="1:14" s="3" customFormat="1" ht="12.75" customHeight="1">
      <c r="A48">
        <v>93.53125</v>
      </c>
      <c r="B48">
        <v>665.5</v>
      </c>
      <c r="C48">
        <v>622.29999999999995</v>
      </c>
      <c r="D48">
        <v>3645</v>
      </c>
      <c r="E48">
        <v>148.19999999999999</v>
      </c>
      <c r="F48" s="8">
        <f t="shared" si="0"/>
        <v>56.820132533922376</v>
      </c>
      <c r="G48" s="7">
        <f t="shared" si="1"/>
        <v>109.2975</v>
      </c>
      <c r="H48" s="7">
        <f t="shared" si="2"/>
        <v>75.854795792079216</v>
      </c>
      <c r="I48" s="9"/>
      <c r="J48" s="5"/>
      <c r="L48" s="4"/>
      <c r="M48" s="4"/>
      <c r="N48" s="4"/>
    </row>
    <row r="49" spans="1:14" s="3" customFormat="1" ht="12.75" customHeight="1">
      <c r="A49">
        <v>92.921875</v>
      </c>
      <c r="B49">
        <v>658.9</v>
      </c>
      <c r="C49">
        <v>601.4</v>
      </c>
      <c r="D49">
        <v>3794</v>
      </c>
      <c r="E49">
        <v>141</v>
      </c>
      <c r="F49" s="8">
        <f t="shared" si="0"/>
        <v>56.269485642158408</v>
      </c>
      <c r="G49" s="7">
        <f t="shared" si="1"/>
        <v>103.98750000000001</v>
      </c>
      <c r="H49" s="7">
        <f t="shared" si="2"/>
        <v>75.119682977913186</v>
      </c>
      <c r="I49" s="9"/>
      <c r="J49" s="5"/>
      <c r="L49" s="4"/>
      <c r="M49" s="4"/>
      <c r="N49" s="4"/>
    </row>
    <row r="50" spans="1:14" s="3" customFormat="1" ht="12.75" customHeight="1">
      <c r="A50">
        <v>92.46875</v>
      </c>
      <c r="B50">
        <v>651.4</v>
      </c>
      <c r="C50">
        <v>594</v>
      </c>
      <c r="D50">
        <v>3856</v>
      </c>
      <c r="E50">
        <v>137.4</v>
      </c>
      <c r="F50" s="8">
        <f t="shared" si="0"/>
        <v>55.72887346165983</v>
      </c>
      <c r="G50" s="7">
        <f t="shared" si="1"/>
        <v>101.33250000000001</v>
      </c>
      <c r="H50" s="7">
        <f t="shared" si="2"/>
        <v>74.397966488956598</v>
      </c>
      <c r="I50" s="9"/>
      <c r="J50" s="5"/>
      <c r="L50" s="4"/>
      <c r="M50" s="4"/>
      <c r="N50" s="4"/>
    </row>
    <row r="51" spans="1:14" s="3" customFormat="1" ht="12.75" customHeight="1">
      <c r="A51">
        <v>92.625</v>
      </c>
      <c r="B51">
        <v>638.5</v>
      </c>
      <c r="C51">
        <v>598.70000000000005</v>
      </c>
      <c r="D51">
        <v>3937</v>
      </c>
      <c r="E51">
        <v>133</v>
      </c>
      <c r="F51" s="8">
        <f t="shared" si="0"/>
        <v>55.077416640370252</v>
      </c>
      <c r="G51" s="7">
        <f t="shared" si="1"/>
        <v>98.087500000000006</v>
      </c>
      <c r="H51" s="7">
        <f t="shared" si="2"/>
        <v>73.528272562833209</v>
      </c>
      <c r="I51" s="9"/>
      <c r="J51" s="5"/>
      <c r="L51" s="4"/>
      <c r="M51" s="4"/>
      <c r="N51" s="4"/>
    </row>
    <row r="52" spans="1:14" s="3" customFormat="1" ht="12.75" customHeight="1">
      <c r="A52">
        <v>92.625</v>
      </c>
      <c r="B52">
        <v>636</v>
      </c>
      <c r="C52">
        <v>589.4</v>
      </c>
      <c r="D52">
        <v>4002</v>
      </c>
      <c r="E52">
        <v>129.19999999999999</v>
      </c>
      <c r="F52" s="8">
        <f t="shared" si="0"/>
        <v>54.387125276112336</v>
      </c>
      <c r="G52" s="7">
        <f t="shared" si="1"/>
        <v>95.284999999999997</v>
      </c>
      <c r="H52" s="7">
        <f t="shared" si="2"/>
        <v>72.606734577303882</v>
      </c>
      <c r="I52" s="9"/>
      <c r="J52" s="5"/>
      <c r="L52" s="4"/>
      <c r="M52" s="4"/>
      <c r="N52" s="4"/>
    </row>
    <row r="53" spans="1:14" s="3" customFormat="1" ht="12.75" customHeight="1">
      <c r="A53">
        <v>92.921875</v>
      </c>
      <c r="B53">
        <v>625.79999999999995</v>
      </c>
      <c r="C53">
        <v>573</v>
      </c>
      <c r="D53">
        <v>4078</v>
      </c>
      <c r="E53">
        <v>124.4</v>
      </c>
      <c r="F53" s="8">
        <f t="shared" si="0"/>
        <v>53.361018197117914</v>
      </c>
      <c r="G53" s="7">
        <f t="shared" si="1"/>
        <v>91.745000000000005</v>
      </c>
      <c r="H53" s="7">
        <f t="shared" si="2"/>
        <v>71.236883092155381</v>
      </c>
      <c r="I53" s="9"/>
      <c r="J53" s="5"/>
      <c r="L53" s="4"/>
      <c r="M53" s="4"/>
      <c r="N53" s="4"/>
    </row>
    <row r="54" spans="1:14" s="3" customFormat="1" ht="12.75" customHeight="1">
      <c r="A54">
        <v>92.171875</v>
      </c>
      <c r="B54">
        <v>612.1</v>
      </c>
      <c r="C54">
        <v>573.29999999999995</v>
      </c>
      <c r="D54">
        <v>4153</v>
      </c>
      <c r="E54">
        <v>121</v>
      </c>
      <c r="F54" s="8">
        <f t="shared" si="0"/>
        <v>52.857157883664669</v>
      </c>
      <c r="G54" s="7">
        <f t="shared" si="1"/>
        <v>89.237500000000011</v>
      </c>
      <c r="H54" s="7">
        <f t="shared" si="2"/>
        <v>70.564230293221641</v>
      </c>
      <c r="I54" s="9"/>
      <c r="J54" s="5"/>
      <c r="L54" s="4"/>
      <c r="M54" s="4"/>
      <c r="N54" s="4"/>
    </row>
    <row r="55" spans="1:14" s="3" customFormat="1" ht="12.75" customHeight="1">
      <c r="A55">
        <v>92.625</v>
      </c>
      <c r="B55">
        <v>603.4</v>
      </c>
      <c r="C55">
        <v>557.5</v>
      </c>
      <c r="D55">
        <v>4224</v>
      </c>
      <c r="E55">
        <v>117.4</v>
      </c>
      <c r="F55" s="8">
        <f t="shared" si="0"/>
        <v>52.16131271694541</v>
      </c>
      <c r="G55" s="7">
        <f t="shared" si="1"/>
        <v>86.58250000000001</v>
      </c>
      <c r="H55" s="7">
        <f t="shared" si="2"/>
        <v>69.635277989337396</v>
      </c>
      <c r="I55" s="9"/>
      <c r="J55" s="5"/>
      <c r="L55" s="4"/>
      <c r="M55" s="4"/>
      <c r="N55" s="4"/>
    </row>
    <row r="56" spans="1:14" s="3" customFormat="1" ht="12.75" customHeight="1">
      <c r="A56">
        <v>93.21875</v>
      </c>
      <c r="B56">
        <v>593.79999999999995</v>
      </c>
      <c r="C56">
        <v>539.6</v>
      </c>
      <c r="D56">
        <v>4372</v>
      </c>
      <c r="E56">
        <v>111</v>
      </c>
      <c r="F56" s="8">
        <f t="shared" si="0"/>
        <v>51.045755758914481</v>
      </c>
      <c r="G56" s="7">
        <f t="shared" si="1"/>
        <v>81.862500000000011</v>
      </c>
      <c r="H56" s="7">
        <f t="shared" si="2"/>
        <v>68.146011043412045</v>
      </c>
      <c r="I56" s="9"/>
      <c r="J56" s="5"/>
      <c r="L56" s="4"/>
      <c r="M56" s="4"/>
      <c r="N56" s="4"/>
    </row>
    <row r="57" spans="1:14" s="3" customFormat="1" ht="12.75" customHeight="1">
      <c r="A57">
        <v>92.625</v>
      </c>
      <c r="B57">
        <v>586.5</v>
      </c>
      <c r="C57">
        <v>526.70000000000005</v>
      </c>
      <c r="D57">
        <v>4449</v>
      </c>
      <c r="E57">
        <v>108</v>
      </c>
      <c r="F57" s="8">
        <f t="shared" ref="F57:F114" si="3">(D57*E57)/9507</f>
        <v>50.540864626065002</v>
      </c>
      <c r="G57" s="7">
        <f t="shared" ref="G57:G114" si="4">SUM(E57*0.7375)</f>
        <v>79.650000000000006</v>
      </c>
      <c r="H57" s="7">
        <f t="shared" ref="H57:H114" si="5">SUM(D57*G57)/5252</f>
        <v>67.471982102056373</v>
      </c>
      <c r="I57" s="9"/>
      <c r="J57" s="5"/>
      <c r="L57" s="4"/>
      <c r="M57" s="4"/>
      <c r="N57" s="4"/>
    </row>
    <row r="58" spans="1:14" s="3" customFormat="1" ht="12.75" customHeight="1">
      <c r="A58">
        <v>93.53125</v>
      </c>
      <c r="B58">
        <v>563.5</v>
      </c>
      <c r="C58">
        <v>528.79999999999995</v>
      </c>
      <c r="D58">
        <v>4524</v>
      </c>
      <c r="E58">
        <v>103.2</v>
      </c>
      <c r="F58" s="8">
        <f t="shared" si="3"/>
        <v>49.108740927737458</v>
      </c>
      <c r="G58" s="7">
        <f t="shared" si="4"/>
        <v>76.110000000000014</v>
      </c>
      <c r="H58" s="7">
        <f t="shared" si="5"/>
        <v>65.560099009901009</v>
      </c>
      <c r="I58" s="9"/>
      <c r="J58" s="5"/>
      <c r="L58" s="4"/>
      <c r="M58" s="4"/>
      <c r="N58" s="4"/>
    </row>
    <row r="59" spans="1:14" s="3" customFormat="1" ht="12.75" customHeight="1">
      <c r="A59">
        <v>93.21875</v>
      </c>
      <c r="B59">
        <v>560.9</v>
      </c>
      <c r="C59">
        <v>517.79999999999995</v>
      </c>
      <c r="D59">
        <v>4602</v>
      </c>
      <c r="E59">
        <v>99.6</v>
      </c>
      <c r="F59" s="8">
        <f t="shared" si="3"/>
        <v>48.212811612496054</v>
      </c>
      <c r="G59" s="7">
        <f t="shared" si="4"/>
        <v>73.454999999999998</v>
      </c>
      <c r="H59" s="7">
        <f t="shared" si="5"/>
        <v>64.364034653465339</v>
      </c>
      <c r="I59" s="9"/>
      <c r="J59" s="5"/>
      <c r="L59" s="4"/>
      <c r="M59" s="4"/>
      <c r="N59" s="4"/>
    </row>
    <row r="60" spans="1:14" s="3" customFormat="1" ht="12.75" customHeight="1">
      <c r="A60">
        <v>93.078125</v>
      </c>
      <c r="B60">
        <v>551.4</v>
      </c>
      <c r="C60">
        <v>513.4</v>
      </c>
      <c r="D60">
        <v>4670</v>
      </c>
      <c r="E60">
        <v>96</v>
      </c>
      <c r="F60" s="8">
        <f t="shared" si="3"/>
        <v>47.156831808141369</v>
      </c>
      <c r="G60" s="7">
        <f t="shared" si="4"/>
        <v>70.800000000000011</v>
      </c>
      <c r="H60" s="7">
        <f t="shared" si="5"/>
        <v>62.954303122619969</v>
      </c>
      <c r="I60" s="9"/>
      <c r="J60" s="5"/>
      <c r="L60" s="4"/>
      <c r="M60" s="4"/>
      <c r="N60" s="4"/>
    </row>
    <row r="61" spans="1:14" s="3" customFormat="1" ht="12.75" customHeight="1">
      <c r="A61">
        <v>93.828125</v>
      </c>
      <c r="B61">
        <v>535.1</v>
      </c>
      <c r="C61">
        <v>521.70000000000005</v>
      </c>
      <c r="D61">
        <v>4757</v>
      </c>
      <c r="E61">
        <v>92.4</v>
      </c>
      <c r="F61" s="8">
        <f t="shared" si="3"/>
        <v>46.234017040075742</v>
      </c>
      <c r="G61" s="7">
        <f t="shared" si="4"/>
        <v>68.14500000000001</v>
      </c>
      <c r="H61" s="7">
        <f t="shared" si="5"/>
        <v>61.722346725057136</v>
      </c>
      <c r="I61" s="9"/>
      <c r="J61" s="5"/>
      <c r="L61" s="4"/>
      <c r="M61" s="4"/>
      <c r="N61" s="4"/>
    </row>
    <row r="62" spans="1:14" s="3" customFormat="1" ht="12.75" customHeight="1">
      <c r="A62">
        <v>93.21875</v>
      </c>
      <c r="B62">
        <v>526</v>
      </c>
      <c r="C62">
        <v>497.5</v>
      </c>
      <c r="D62">
        <v>4825</v>
      </c>
      <c r="E62">
        <v>90.2</v>
      </c>
      <c r="F62" s="8">
        <f t="shared" si="3"/>
        <v>45.778373829809617</v>
      </c>
      <c r="G62" s="7">
        <f t="shared" si="4"/>
        <v>66.522500000000008</v>
      </c>
      <c r="H62" s="7">
        <f t="shared" si="5"/>
        <v>61.11406369002286</v>
      </c>
      <c r="I62" s="9"/>
      <c r="J62" s="5"/>
      <c r="L62" s="4"/>
      <c r="M62" s="4"/>
      <c r="N62" s="4"/>
    </row>
    <row r="63" spans="1:14" s="3" customFormat="1" ht="12.75" customHeight="1">
      <c r="A63">
        <v>94.28125</v>
      </c>
      <c r="B63">
        <v>510</v>
      </c>
      <c r="C63">
        <v>493.1</v>
      </c>
      <c r="D63">
        <v>4984</v>
      </c>
      <c r="E63">
        <v>83</v>
      </c>
      <c r="F63" s="8">
        <f t="shared" si="3"/>
        <v>43.512359314189546</v>
      </c>
      <c r="G63" s="7">
        <f t="shared" si="4"/>
        <v>61.212500000000006</v>
      </c>
      <c r="H63" s="7">
        <f t="shared" si="5"/>
        <v>58.088937547600921</v>
      </c>
      <c r="I63" s="9"/>
      <c r="J63" s="5"/>
      <c r="L63" s="4"/>
      <c r="M63" s="4"/>
      <c r="N63" s="4"/>
    </row>
    <row r="64" spans="1:14" s="3" customFormat="1" ht="12.75" customHeight="1">
      <c r="A64">
        <v>93.375</v>
      </c>
      <c r="B64">
        <v>506.3</v>
      </c>
      <c r="C64">
        <v>474.8</v>
      </c>
      <c r="D64">
        <v>5062</v>
      </c>
      <c r="E64">
        <v>80.599999999999994</v>
      </c>
      <c r="F64" s="8">
        <f t="shared" si="3"/>
        <v>42.91545177237824</v>
      </c>
      <c r="G64" s="7">
        <f t="shared" si="4"/>
        <v>59.442500000000003</v>
      </c>
      <c r="H64" s="7">
        <f t="shared" si="5"/>
        <v>57.292066831683165</v>
      </c>
      <c r="I64" s="9"/>
      <c r="J64" s="5"/>
      <c r="L64" s="4"/>
      <c r="M64" s="4"/>
      <c r="N64" s="4"/>
    </row>
    <row r="65" spans="1:14" s="3" customFormat="1" ht="12.75" customHeight="1">
      <c r="A65">
        <v>93.828125</v>
      </c>
      <c r="B65">
        <v>491.9</v>
      </c>
      <c r="C65">
        <v>471.3</v>
      </c>
      <c r="D65">
        <v>5149</v>
      </c>
      <c r="E65">
        <v>78.2</v>
      </c>
      <c r="F65" s="8">
        <f t="shared" si="3"/>
        <v>42.353192384558746</v>
      </c>
      <c r="G65" s="7">
        <f t="shared" si="4"/>
        <v>57.672500000000007</v>
      </c>
      <c r="H65" s="7">
        <f t="shared" si="5"/>
        <v>56.541451351865959</v>
      </c>
      <c r="I65" s="9"/>
      <c r="J65" s="5"/>
      <c r="L65" s="4"/>
      <c r="M65" s="4"/>
      <c r="N65" s="4"/>
    </row>
    <row r="66" spans="1:14" s="3" customFormat="1" ht="12.75" customHeight="1">
      <c r="A66">
        <v>93.375</v>
      </c>
      <c r="B66">
        <v>485.9</v>
      </c>
      <c r="C66">
        <v>467.8</v>
      </c>
      <c r="D66">
        <v>5216</v>
      </c>
      <c r="E66">
        <v>76</v>
      </c>
      <c r="F66" s="8">
        <f t="shared" si="3"/>
        <v>41.697275691595664</v>
      </c>
      <c r="G66" s="7">
        <f t="shared" si="4"/>
        <v>56.050000000000004</v>
      </c>
      <c r="H66" s="7">
        <f t="shared" si="5"/>
        <v>55.665803503427277</v>
      </c>
      <c r="I66" s="9"/>
      <c r="J66" s="5"/>
      <c r="L66" s="4"/>
      <c r="M66" s="4"/>
      <c r="N66" s="4"/>
    </row>
    <row r="67" spans="1:14" s="3" customFormat="1" ht="12.75" customHeight="1">
      <c r="A67">
        <v>92.625</v>
      </c>
      <c r="B67">
        <v>480.3</v>
      </c>
      <c r="C67">
        <v>467</v>
      </c>
      <c r="D67">
        <v>5311</v>
      </c>
      <c r="E67">
        <v>73.599999999999994</v>
      </c>
      <c r="F67" s="8">
        <f t="shared" si="3"/>
        <v>41.115977700641629</v>
      </c>
      <c r="G67" s="7">
        <f t="shared" si="4"/>
        <v>54.28</v>
      </c>
      <c r="H67" s="7">
        <f t="shared" si="5"/>
        <v>54.889771515613106</v>
      </c>
      <c r="I67" s="9"/>
      <c r="J67" s="5"/>
      <c r="L67" s="4"/>
      <c r="M67" s="4"/>
      <c r="N67" s="4"/>
    </row>
    <row r="68" spans="1:14" s="3" customFormat="1" ht="12.75" customHeight="1">
      <c r="A68">
        <v>93.21875</v>
      </c>
      <c r="B68">
        <v>468.8</v>
      </c>
      <c r="C68">
        <v>457.2</v>
      </c>
      <c r="D68">
        <v>5382</v>
      </c>
      <c r="E68">
        <v>71.2</v>
      </c>
      <c r="F68" s="8">
        <f t="shared" si="3"/>
        <v>40.306973808772483</v>
      </c>
      <c r="G68" s="7">
        <f t="shared" si="4"/>
        <v>52.510000000000005</v>
      </c>
      <c r="H68" s="7">
        <f t="shared" si="5"/>
        <v>53.809752475247528</v>
      </c>
      <c r="I68" s="9"/>
      <c r="J68" s="5"/>
      <c r="L68" s="4"/>
      <c r="M68" s="4"/>
      <c r="N68" s="4"/>
    </row>
    <row r="69" spans="1:14" s="3" customFormat="1" ht="12.75" customHeight="1">
      <c r="A69">
        <v>92.171875</v>
      </c>
      <c r="B69">
        <v>466.4</v>
      </c>
      <c r="C69">
        <v>435.2</v>
      </c>
      <c r="D69">
        <v>5456</v>
      </c>
      <c r="E69">
        <v>68.8</v>
      </c>
      <c r="F69" s="8">
        <f t="shared" si="3"/>
        <v>39.483832965183545</v>
      </c>
      <c r="G69" s="7">
        <f t="shared" si="4"/>
        <v>50.74</v>
      </c>
      <c r="H69" s="7">
        <f t="shared" si="5"/>
        <v>52.710860624523988</v>
      </c>
      <c r="I69" s="9"/>
      <c r="J69" s="5"/>
      <c r="L69" s="4"/>
      <c r="M69" s="4"/>
      <c r="N69" s="4"/>
    </row>
    <row r="70" spans="1:14" s="3" customFormat="1" ht="12.75" customHeight="1">
      <c r="A70">
        <v>92.625</v>
      </c>
      <c r="B70">
        <v>458.5</v>
      </c>
      <c r="C70">
        <v>427.2</v>
      </c>
      <c r="D70">
        <v>5626</v>
      </c>
      <c r="E70">
        <v>64</v>
      </c>
      <c r="F70" s="8">
        <f t="shared" si="3"/>
        <v>37.873566845482273</v>
      </c>
      <c r="G70" s="7">
        <f t="shared" si="4"/>
        <v>47.2</v>
      </c>
      <c r="H70" s="7">
        <f t="shared" si="5"/>
        <v>50.56115765422696</v>
      </c>
      <c r="I70" s="9"/>
      <c r="J70" s="5"/>
      <c r="L70" s="4"/>
      <c r="M70" s="4"/>
      <c r="N70" s="4"/>
    </row>
    <row r="71" spans="1:14" s="3" customFormat="1" ht="12.75" customHeight="1">
      <c r="A71">
        <v>93.984375</v>
      </c>
      <c r="B71">
        <v>452.1</v>
      </c>
      <c r="C71">
        <v>420.6</v>
      </c>
      <c r="D71">
        <v>5699</v>
      </c>
      <c r="E71">
        <v>62.8</v>
      </c>
      <c r="F71" s="8">
        <f t="shared" si="3"/>
        <v>37.645650573261811</v>
      </c>
      <c r="G71" s="7">
        <f t="shared" si="4"/>
        <v>46.314999999999998</v>
      </c>
      <c r="H71" s="7">
        <f t="shared" si="5"/>
        <v>50.256889756283321</v>
      </c>
      <c r="I71" s="9"/>
      <c r="J71" s="5"/>
      <c r="L71" s="4"/>
      <c r="M71" s="4"/>
      <c r="N71" s="4"/>
    </row>
    <row r="72" spans="1:14" s="3" customFormat="1" ht="12.75" customHeight="1">
      <c r="A72">
        <v>93.8</v>
      </c>
      <c r="B72">
        <v>430.8</v>
      </c>
      <c r="C72">
        <v>407.5</v>
      </c>
      <c r="D72">
        <v>5793</v>
      </c>
      <c r="E72">
        <v>60.6</v>
      </c>
      <c r="F72" s="8">
        <f t="shared" si="3"/>
        <v>36.926033449037547</v>
      </c>
      <c r="G72" s="7">
        <f t="shared" si="4"/>
        <v>44.692500000000003</v>
      </c>
      <c r="H72" s="7">
        <f t="shared" si="5"/>
        <v>49.296201923076929</v>
      </c>
      <c r="I72" s="9"/>
      <c r="J72" s="5"/>
      <c r="L72" s="4"/>
      <c r="M72" s="4"/>
      <c r="N72" s="4"/>
    </row>
    <row r="73" spans="1:14" s="3" customFormat="1" ht="12.75" customHeight="1">
      <c r="A73">
        <v>93.8</v>
      </c>
      <c r="B73">
        <v>421.7</v>
      </c>
      <c r="C73">
        <v>398.5</v>
      </c>
      <c r="D73">
        <v>5868</v>
      </c>
      <c r="E73">
        <v>58.2</v>
      </c>
      <c r="F73" s="8">
        <f t="shared" si="3"/>
        <v>35.922751656674031</v>
      </c>
      <c r="G73" s="7">
        <f t="shared" si="4"/>
        <v>42.922500000000007</v>
      </c>
      <c r="H73" s="7">
        <f t="shared" si="5"/>
        <v>47.956822162985539</v>
      </c>
      <c r="I73" s="9"/>
      <c r="J73" s="5"/>
      <c r="L73" s="4"/>
      <c r="M73" s="4"/>
      <c r="N73" s="4"/>
    </row>
    <row r="74" spans="1:14" s="3" customFormat="1" ht="12.75" customHeight="1">
      <c r="A74">
        <v>93.4</v>
      </c>
      <c r="B74">
        <v>418.6</v>
      </c>
      <c r="C74">
        <v>400.9</v>
      </c>
      <c r="D74">
        <v>5952</v>
      </c>
      <c r="E74">
        <v>55.8</v>
      </c>
      <c r="F74" s="8">
        <f t="shared" si="3"/>
        <v>34.934427264121169</v>
      </c>
      <c r="G74" s="7">
        <f t="shared" si="4"/>
        <v>41.152500000000003</v>
      </c>
      <c r="H74" s="7">
        <f t="shared" si="5"/>
        <v>46.637410510281804</v>
      </c>
      <c r="I74" s="9"/>
      <c r="J74" s="5"/>
      <c r="L74" s="4"/>
      <c r="M74" s="4"/>
      <c r="N74" s="4"/>
    </row>
    <row r="75" spans="1:14" s="3" customFormat="1" ht="12.75" customHeight="1">
      <c r="A75">
        <v>93.38</v>
      </c>
      <c r="B75">
        <v>412</v>
      </c>
      <c r="C75">
        <v>398.1</v>
      </c>
      <c r="D75">
        <v>6012</v>
      </c>
      <c r="E75">
        <v>54.8</v>
      </c>
      <c r="F75" s="8">
        <f t="shared" si="3"/>
        <v>34.654212685389709</v>
      </c>
      <c r="G75" s="7">
        <f t="shared" si="4"/>
        <v>40.414999999999999</v>
      </c>
      <c r="H75" s="7">
        <f t="shared" si="5"/>
        <v>46.263324447829397</v>
      </c>
      <c r="I75" s="9"/>
      <c r="J75" s="5"/>
      <c r="L75" s="4"/>
      <c r="M75" s="4"/>
      <c r="N75" s="4"/>
    </row>
    <row r="76" spans="1:14" s="3" customFormat="1" ht="12.75" customHeight="1">
      <c r="A76">
        <v>93.375</v>
      </c>
      <c r="B76">
        <v>406</v>
      </c>
      <c r="C76">
        <v>393.5</v>
      </c>
      <c r="D76">
        <v>6095</v>
      </c>
      <c r="E76">
        <v>53.4</v>
      </c>
      <c r="F76" s="8">
        <f t="shared" si="3"/>
        <v>34.235089933733036</v>
      </c>
      <c r="G76" s="7">
        <f t="shared" si="4"/>
        <v>39.3825</v>
      </c>
      <c r="H76" s="7">
        <f t="shared" si="5"/>
        <v>45.70379617288652</v>
      </c>
      <c r="I76" s="9"/>
      <c r="J76" s="5"/>
      <c r="L76" s="4"/>
      <c r="M76" s="4"/>
      <c r="N76" s="4"/>
    </row>
    <row r="77" spans="1:14" s="3" customFormat="1" ht="12.75" customHeight="1">
      <c r="A77">
        <v>93.5</v>
      </c>
      <c r="B77">
        <v>399.7</v>
      </c>
      <c r="C77">
        <v>385</v>
      </c>
      <c r="D77">
        <v>6187</v>
      </c>
      <c r="E77">
        <v>51</v>
      </c>
      <c r="F77" s="8">
        <f t="shared" si="3"/>
        <v>33.189965288734619</v>
      </c>
      <c r="G77" s="7">
        <f t="shared" si="4"/>
        <v>37.612500000000004</v>
      </c>
      <c r="H77" s="7">
        <f t="shared" si="5"/>
        <v>44.308556264280284</v>
      </c>
      <c r="I77" s="9"/>
      <c r="J77" s="5"/>
      <c r="L77" s="4"/>
      <c r="M77" s="4"/>
      <c r="N77" s="4"/>
    </row>
    <row r="78" spans="1:14" s="3" customFormat="1" ht="12.75" customHeight="1">
      <c r="A78">
        <v>93.4</v>
      </c>
      <c r="B78">
        <v>386.5</v>
      </c>
      <c r="C78">
        <v>371.2</v>
      </c>
      <c r="D78">
        <v>6343</v>
      </c>
      <c r="E78">
        <v>48.6</v>
      </c>
      <c r="F78" s="8">
        <f t="shared" si="3"/>
        <v>32.425560113600504</v>
      </c>
      <c r="G78" s="7">
        <f t="shared" si="4"/>
        <v>35.842500000000001</v>
      </c>
      <c r="H78" s="7">
        <f t="shared" si="5"/>
        <v>43.288076447067787</v>
      </c>
      <c r="I78" s="9"/>
      <c r="J78" s="5"/>
      <c r="L78" s="4"/>
      <c r="M78" s="4"/>
      <c r="N78" s="4"/>
    </row>
    <row r="79" spans="1:14" s="3" customFormat="1" ht="12.75" customHeight="1">
      <c r="A79">
        <v>93.21875</v>
      </c>
      <c r="B79">
        <v>379</v>
      </c>
      <c r="C79">
        <v>378.1</v>
      </c>
      <c r="D79">
        <v>6411</v>
      </c>
      <c r="E79">
        <v>47.4</v>
      </c>
      <c r="F79" s="8">
        <f t="shared" si="3"/>
        <v>31.963963395392863</v>
      </c>
      <c r="G79" s="7">
        <f t="shared" si="4"/>
        <v>34.957500000000003</v>
      </c>
      <c r="H79" s="7">
        <f t="shared" si="5"/>
        <v>42.671845487433366</v>
      </c>
      <c r="I79" s="9"/>
      <c r="J79" s="5"/>
      <c r="L79" s="4"/>
      <c r="M79" s="4"/>
      <c r="N79" s="4"/>
    </row>
    <row r="80" spans="1:14" s="3" customFormat="1" ht="12.75" customHeight="1">
      <c r="A80">
        <v>93</v>
      </c>
      <c r="B80">
        <v>374.3</v>
      </c>
      <c r="C80">
        <v>368</v>
      </c>
      <c r="D80">
        <v>6509</v>
      </c>
      <c r="E80">
        <v>45.2</v>
      </c>
      <c r="F80" s="8">
        <f t="shared" si="3"/>
        <v>30.946334280004212</v>
      </c>
      <c r="G80" s="7">
        <f t="shared" si="4"/>
        <v>33.335000000000001</v>
      </c>
      <c r="H80" s="7">
        <f t="shared" si="5"/>
        <v>41.313312071591774</v>
      </c>
      <c r="I80" s="9"/>
      <c r="J80" s="5"/>
      <c r="L80" s="4"/>
      <c r="M80" s="4"/>
      <c r="N80" s="4"/>
    </row>
    <row r="81" spans="1:14" s="3" customFormat="1" ht="12.75" customHeight="1">
      <c r="A81">
        <v>92.9</v>
      </c>
      <c r="B81">
        <v>363.7</v>
      </c>
      <c r="C81">
        <v>362</v>
      </c>
      <c r="D81">
        <v>6568</v>
      </c>
      <c r="E81">
        <v>44</v>
      </c>
      <c r="F81" s="8">
        <f t="shared" si="3"/>
        <v>30.397812138424317</v>
      </c>
      <c r="G81" s="7">
        <f t="shared" si="4"/>
        <v>32.450000000000003</v>
      </c>
      <c r="H81" s="7">
        <f t="shared" si="5"/>
        <v>40.581035795887281</v>
      </c>
      <c r="I81" s="9"/>
      <c r="J81" s="5"/>
      <c r="L81" s="4"/>
      <c r="M81" s="4"/>
      <c r="N81" s="4"/>
    </row>
    <row r="82" spans="1:14" s="3" customFormat="1" ht="12.75" customHeight="1">
      <c r="A82">
        <v>93.4</v>
      </c>
      <c r="B82">
        <v>360</v>
      </c>
      <c r="C82">
        <v>363.7</v>
      </c>
      <c r="D82">
        <v>6672</v>
      </c>
      <c r="E82">
        <v>42.8</v>
      </c>
      <c r="F82" s="8">
        <f t="shared" si="3"/>
        <v>30.036983275481223</v>
      </c>
      <c r="G82" s="7">
        <f t="shared" si="4"/>
        <v>31.565000000000001</v>
      </c>
      <c r="H82" s="7">
        <f t="shared" si="5"/>
        <v>40.099329779131764</v>
      </c>
      <c r="I82" s="9"/>
      <c r="J82" s="5"/>
      <c r="L82" s="4"/>
      <c r="M82" s="4"/>
      <c r="N82" s="4"/>
    </row>
    <row r="83" spans="1:14" s="3" customFormat="1" ht="12.75" customHeight="1">
      <c r="A83">
        <v>93</v>
      </c>
      <c r="B83">
        <v>355</v>
      </c>
      <c r="C83">
        <v>353.7</v>
      </c>
      <c r="D83">
        <v>6740</v>
      </c>
      <c r="E83">
        <v>41.6</v>
      </c>
      <c r="F83" s="8">
        <f t="shared" si="3"/>
        <v>29.49237404018092</v>
      </c>
      <c r="G83" s="7">
        <f t="shared" si="4"/>
        <v>30.680000000000003</v>
      </c>
      <c r="H83" s="7">
        <f t="shared" si="5"/>
        <v>39.372277227722776</v>
      </c>
      <c r="I83" s="9"/>
      <c r="J83" s="5"/>
      <c r="L83" s="4"/>
      <c r="M83" s="4"/>
      <c r="N83" s="4"/>
    </row>
    <row r="84" spans="1:14" s="3" customFormat="1" ht="12.75" customHeight="1">
      <c r="A84">
        <v>93.5</v>
      </c>
      <c r="B84">
        <v>350</v>
      </c>
      <c r="C84">
        <v>347.1</v>
      </c>
      <c r="D84">
        <v>6830</v>
      </c>
      <c r="E84">
        <v>40.4</v>
      </c>
      <c r="F84" s="8">
        <f t="shared" si="3"/>
        <v>29.024087514463027</v>
      </c>
      <c r="G84" s="7">
        <f t="shared" si="4"/>
        <v>29.795000000000002</v>
      </c>
      <c r="H84" s="7">
        <f t="shared" si="5"/>
        <v>38.747115384615384</v>
      </c>
      <c r="I84" s="9"/>
      <c r="J84" s="5"/>
      <c r="L84" s="4"/>
      <c r="M84" s="4"/>
      <c r="N84" s="4"/>
    </row>
    <row r="85" spans="1:14" s="3" customFormat="1" ht="12.75" customHeight="1">
      <c r="A85">
        <v>93</v>
      </c>
      <c r="B85">
        <v>342.3</v>
      </c>
      <c r="C85">
        <v>340.3</v>
      </c>
      <c r="D85">
        <v>6981</v>
      </c>
      <c r="E85">
        <v>38</v>
      </c>
      <c r="F85" s="8">
        <f t="shared" si="3"/>
        <v>27.903439570842536</v>
      </c>
      <c r="G85" s="7">
        <f t="shared" si="4"/>
        <v>28.025000000000002</v>
      </c>
      <c r="H85" s="7">
        <f t="shared" si="5"/>
        <v>37.251051980198021</v>
      </c>
      <c r="I85" s="9"/>
      <c r="J85" s="5"/>
      <c r="L85" s="4"/>
      <c r="M85" s="4"/>
      <c r="N85" s="4"/>
    </row>
    <row r="86" spans="1:14" s="3" customFormat="1" ht="12.75" customHeight="1">
      <c r="A86">
        <v>92.46875</v>
      </c>
      <c r="B86">
        <v>338</v>
      </c>
      <c r="C86">
        <v>320.3</v>
      </c>
      <c r="D86">
        <v>7073</v>
      </c>
      <c r="E86">
        <v>36.799999999999997</v>
      </c>
      <c r="F86" s="8">
        <f t="shared" si="3"/>
        <v>27.378394866940148</v>
      </c>
      <c r="G86" s="7">
        <f t="shared" si="4"/>
        <v>27.14</v>
      </c>
      <c r="H86" s="7">
        <f t="shared" si="5"/>
        <v>36.550118050266562</v>
      </c>
      <c r="I86" s="9"/>
      <c r="J86" s="5"/>
      <c r="L86" s="4"/>
      <c r="M86" s="4"/>
      <c r="N86" s="4"/>
    </row>
    <row r="87" spans="1:14" s="3" customFormat="1" ht="12.75" customHeight="1">
      <c r="A87">
        <v>92.8</v>
      </c>
      <c r="B87">
        <v>332.2</v>
      </c>
      <c r="C87">
        <v>339</v>
      </c>
      <c r="D87">
        <v>7132</v>
      </c>
      <c r="E87">
        <v>35.6</v>
      </c>
      <c r="F87" s="8">
        <f t="shared" si="3"/>
        <v>26.706553066161778</v>
      </c>
      <c r="G87" s="7">
        <f t="shared" si="4"/>
        <v>26.255000000000003</v>
      </c>
      <c r="H87" s="7">
        <f t="shared" si="5"/>
        <v>35.653210205635958</v>
      </c>
      <c r="I87" s="9"/>
      <c r="J87" s="5"/>
      <c r="L87" s="4"/>
      <c r="M87" s="4"/>
      <c r="N87" s="4"/>
    </row>
    <row r="88" spans="1:14" s="3" customFormat="1" ht="12.75" customHeight="1">
      <c r="A88">
        <v>93</v>
      </c>
      <c r="B88">
        <v>328</v>
      </c>
      <c r="C88">
        <v>325.8</v>
      </c>
      <c r="D88">
        <v>7237</v>
      </c>
      <c r="E88">
        <v>34.4</v>
      </c>
      <c r="F88" s="8">
        <f t="shared" si="3"/>
        <v>26.186262753760385</v>
      </c>
      <c r="G88" s="7">
        <f t="shared" si="4"/>
        <v>25.37</v>
      </c>
      <c r="H88" s="7">
        <f t="shared" si="5"/>
        <v>34.958623381568927</v>
      </c>
      <c r="I88" s="9"/>
      <c r="J88" s="5"/>
      <c r="L88" s="4"/>
      <c r="M88" s="4"/>
      <c r="N88" s="4"/>
    </row>
    <row r="89" spans="1:14" s="3" customFormat="1" ht="12.75" customHeight="1">
      <c r="A89">
        <v>92.921875</v>
      </c>
      <c r="B89">
        <v>319</v>
      </c>
      <c r="C89">
        <v>295.39999999999998</v>
      </c>
      <c r="D89">
        <v>7405</v>
      </c>
      <c r="E89">
        <v>32.799999999999997</v>
      </c>
      <c r="F89" s="8">
        <f t="shared" si="3"/>
        <v>25.54791206479436</v>
      </c>
      <c r="G89" s="7">
        <f t="shared" si="4"/>
        <v>24.189999999999998</v>
      </c>
      <c r="H89" s="7">
        <f t="shared" si="5"/>
        <v>34.106426123381567</v>
      </c>
      <c r="I89" s="9"/>
      <c r="J89" s="5"/>
      <c r="L89" s="4"/>
      <c r="M89" s="4"/>
      <c r="N89" s="4"/>
    </row>
    <row r="90" spans="1:14" s="3" customFormat="1" ht="12.75" customHeight="1">
      <c r="A90">
        <v>93.984375</v>
      </c>
      <c r="B90">
        <v>308</v>
      </c>
      <c r="C90">
        <v>292.7</v>
      </c>
      <c r="D90">
        <v>7573</v>
      </c>
      <c r="E90">
        <v>30.6</v>
      </c>
      <c r="F90" s="8">
        <f t="shared" si="3"/>
        <v>24.375071000315558</v>
      </c>
      <c r="G90" s="7">
        <f t="shared" si="4"/>
        <v>22.567500000000003</v>
      </c>
      <c r="H90" s="7">
        <f t="shared" si="5"/>
        <v>32.540684977151564</v>
      </c>
      <c r="I90" s="9"/>
      <c r="J90" s="5"/>
      <c r="L90" s="4"/>
      <c r="M90" s="4"/>
      <c r="N90" s="4"/>
    </row>
    <row r="91" spans="1:14" s="3" customFormat="1" ht="12.75" customHeight="1">
      <c r="A91">
        <v>92</v>
      </c>
      <c r="B91">
        <v>300</v>
      </c>
      <c r="C91">
        <v>311.89999999999998</v>
      </c>
      <c r="D91">
        <v>7621</v>
      </c>
      <c r="E91">
        <v>29.8</v>
      </c>
      <c r="F91" s="8">
        <f t="shared" si="3"/>
        <v>23.888271799726517</v>
      </c>
      <c r="G91" s="7">
        <f t="shared" si="4"/>
        <v>21.977500000000003</v>
      </c>
      <c r="H91" s="7">
        <f t="shared" si="5"/>
        <v>31.890808739527802</v>
      </c>
      <c r="I91" s="9"/>
      <c r="J91" s="5"/>
      <c r="L91" s="4"/>
      <c r="M91" s="4"/>
      <c r="N91" s="4"/>
    </row>
    <row r="92" spans="1:14" s="3" customFormat="1" ht="12.75" customHeight="1">
      <c r="A92">
        <v>92.015625</v>
      </c>
      <c r="B92">
        <v>296</v>
      </c>
      <c r="C92">
        <v>297.10000000000002</v>
      </c>
      <c r="D92">
        <v>7729</v>
      </c>
      <c r="E92">
        <v>28.6</v>
      </c>
      <c r="F92" s="8">
        <f t="shared" si="3"/>
        <v>23.251225412853689</v>
      </c>
      <c r="G92" s="7">
        <f t="shared" si="4"/>
        <v>21.092500000000001</v>
      </c>
      <c r="H92" s="7">
        <f t="shared" si="5"/>
        <v>31.040352722772276</v>
      </c>
      <c r="I92" s="9"/>
      <c r="J92" s="5"/>
      <c r="L92" s="4"/>
      <c r="M92" s="4"/>
      <c r="N92" s="4"/>
    </row>
    <row r="93" spans="1:14" s="3" customFormat="1" ht="12.75" customHeight="1">
      <c r="A93">
        <v>91.875</v>
      </c>
      <c r="B93">
        <v>293.7</v>
      </c>
      <c r="C93">
        <v>306.7</v>
      </c>
      <c r="D93">
        <v>7788</v>
      </c>
      <c r="E93">
        <v>28.6</v>
      </c>
      <c r="F93" s="8">
        <f t="shared" si="3"/>
        <v>23.428715683180815</v>
      </c>
      <c r="G93" s="7">
        <f t="shared" si="4"/>
        <v>21.092500000000001</v>
      </c>
      <c r="H93" s="7">
        <f t="shared" si="5"/>
        <v>31.277301980198022</v>
      </c>
      <c r="I93" s="9"/>
      <c r="J93" s="5"/>
      <c r="L93" s="4"/>
      <c r="M93" s="4"/>
      <c r="N93" s="4"/>
    </row>
    <row r="94" spans="1:14" s="3" customFormat="1" ht="12.75" customHeight="1">
      <c r="A94">
        <v>92.171875</v>
      </c>
      <c r="B94">
        <v>289</v>
      </c>
      <c r="C94">
        <v>287.7</v>
      </c>
      <c r="D94">
        <v>7879</v>
      </c>
      <c r="E94">
        <v>27.4</v>
      </c>
      <c r="F94" s="8">
        <f t="shared" si="3"/>
        <v>22.707962553907645</v>
      </c>
      <c r="G94" s="7">
        <f t="shared" si="4"/>
        <v>20.2075</v>
      </c>
      <c r="H94" s="7">
        <f t="shared" si="5"/>
        <v>30.31509758187357</v>
      </c>
      <c r="I94" s="9"/>
      <c r="J94" s="5"/>
      <c r="L94" s="4"/>
      <c r="M94" s="4"/>
      <c r="N94" s="4"/>
    </row>
    <row r="95" spans="1:14" s="3" customFormat="1" ht="12.75" customHeight="1">
      <c r="A95">
        <v>91.71875</v>
      </c>
      <c r="B95">
        <v>283.60000000000002</v>
      </c>
      <c r="C95">
        <v>300.3</v>
      </c>
      <c r="D95">
        <v>7935</v>
      </c>
      <c r="E95">
        <v>26.2</v>
      </c>
      <c r="F95" s="8">
        <f t="shared" si="3"/>
        <v>21.867781634585043</v>
      </c>
      <c r="G95" s="7">
        <f t="shared" si="4"/>
        <v>19.322500000000002</v>
      </c>
      <c r="H95" s="7">
        <f t="shared" si="5"/>
        <v>29.193457254379286</v>
      </c>
      <c r="I95" s="9"/>
      <c r="J95" s="5"/>
      <c r="L95" s="4"/>
      <c r="M95" s="4"/>
      <c r="N95" s="4"/>
    </row>
    <row r="96" spans="1:14" s="3" customFormat="1" ht="12.75" customHeight="1">
      <c r="A96">
        <v>92</v>
      </c>
      <c r="B96">
        <v>280</v>
      </c>
      <c r="C96">
        <v>214</v>
      </c>
      <c r="D96">
        <v>8000</v>
      </c>
      <c r="E96">
        <v>25</v>
      </c>
      <c r="F96" s="8">
        <f t="shared" si="3"/>
        <v>21.037130535394972</v>
      </c>
      <c r="G96" s="7">
        <f t="shared" si="4"/>
        <v>18.4375</v>
      </c>
      <c r="H96" s="7">
        <f t="shared" si="5"/>
        <v>28.084539223153083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3"/>
        <v>0</v>
      </c>
      <c r="G97" s="7">
        <f t="shared" si="4"/>
        <v>0</v>
      </c>
      <c r="H97" s="7">
        <f t="shared" si="5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3"/>
        <v>0</v>
      </c>
      <c r="G98" s="7">
        <f t="shared" si="4"/>
        <v>0</v>
      </c>
      <c r="H98" s="7">
        <f t="shared" si="5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3"/>
        <v>0</v>
      </c>
      <c r="G99" s="7">
        <f t="shared" si="4"/>
        <v>0</v>
      </c>
      <c r="H99" s="7">
        <f t="shared" si="5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3"/>
        <v>0</v>
      </c>
      <c r="G100" s="7">
        <f t="shared" si="4"/>
        <v>0</v>
      </c>
      <c r="H100" s="7">
        <f t="shared" si="5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3"/>
        <v>0</v>
      </c>
      <c r="G101" s="7">
        <f t="shared" si="4"/>
        <v>0</v>
      </c>
      <c r="H101" s="7">
        <f t="shared" si="5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3"/>
        <v>0</v>
      </c>
      <c r="G102" s="7">
        <f t="shared" si="4"/>
        <v>0</v>
      </c>
      <c r="H102" s="7">
        <f t="shared" si="5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3"/>
        <v>0</v>
      </c>
      <c r="G103" s="7">
        <f t="shared" si="4"/>
        <v>0</v>
      </c>
      <c r="H103" s="7">
        <f t="shared" si="5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3"/>
        <v>0</v>
      </c>
      <c r="G104" s="7">
        <f t="shared" si="4"/>
        <v>0</v>
      </c>
      <c r="H104" s="7">
        <f t="shared" si="5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3"/>
        <v>0</v>
      </c>
      <c r="G105" s="7">
        <f t="shared" si="4"/>
        <v>0</v>
      </c>
      <c r="H105" s="7">
        <f t="shared" si="5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3"/>
        <v>0</v>
      </c>
      <c r="G106" s="7">
        <f t="shared" si="4"/>
        <v>0</v>
      </c>
      <c r="H106" s="7">
        <f t="shared" si="5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3"/>
        <v>0</v>
      </c>
      <c r="G107" s="7">
        <f t="shared" si="4"/>
        <v>0</v>
      </c>
      <c r="H107" s="7">
        <f t="shared" si="5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3"/>
        <v>0</v>
      </c>
      <c r="G108" s="7">
        <f t="shared" si="4"/>
        <v>0</v>
      </c>
      <c r="H108" s="7">
        <f t="shared" si="5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3"/>
        <v>0</v>
      </c>
      <c r="G109" s="7">
        <f t="shared" si="4"/>
        <v>0</v>
      </c>
      <c r="H109" s="7">
        <f t="shared" si="5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3"/>
        <v>0</v>
      </c>
      <c r="G110" s="7">
        <f t="shared" si="4"/>
        <v>0</v>
      </c>
      <c r="H110" s="7">
        <f t="shared" si="5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3"/>
        <v>0</v>
      </c>
      <c r="G111" s="7">
        <f t="shared" si="4"/>
        <v>0</v>
      </c>
      <c r="H111" s="7">
        <f t="shared" si="5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3"/>
        <v>0</v>
      </c>
      <c r="G112" s="7">
        <f t="shared" si="4"/>
        <v>0</v>
      </c>
      <c r="H112" s="7">
        <f t="shared" si="5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3"/>
        <v>0</v>
      </c>
      <c r="G113" s="7">
        <f t="shared" si="4"/>
        <v>0</v>
      </c>
      <c r="H113" s="7">
        <f t="shared" si="5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3"/>
        <v>0</v>
      </c>
      <c r="G114" s="7">
        <f t="shared" si="4"/>
        <v>0</v>
      </c>
      <c r="H114" s="7">
        <f t="shared" si="5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ref="F115:F178" si="6">(D115*E115)/9507</f>
        <v>0</v>
      </c>
      <c r="G115" s="7">
        <f t="shared" ref="G115:G178" si="7">SUM(E115*0.7375)</f>
        <v>0</v>
      </c>
      <c r="H115" s="7">
        <f t="shared" ref="H115:H178" si="8">SUM(D115*G115)/5252</f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6"/>
        <v>0</v>
      </c>
      <c r="G129" s="7">
        <f t="shared" si="7"/>
        <v>0</v>
      </c>
      <c r="H129" s="7">
        <f t="shared" si="8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6"/>
        <v>0</v>
      </c>
      <c r="G130" s="7">
        <f t="shared" si="7"/>
        <v>0</v>
      </c>
      <c r="H130" s="7">
        <f t="shared" si="8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6"/>
        <v>0</v>
      </c>
      <c r="G131" s="7">
        <f t="shared" si="7"/>
        <v>0</v>
      </c>
      <c r="H131" s="7">
        <f t="shared" si="8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6"/>
        <v>0</v>
      </c>
      <c r="G132" s="7">
        <f t="shared" si="7"/>
        <v>0</v>
      </c>
      <c r="H132" s="7">
        <f t="shared" si="8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6"/>
        <v>0</v>
      </c>
      <c r="G133" s="7">
        <f t="shared" si="7"/>
        <v>0</v>
      </c>
      <c r="H133" s="7">
        <f t="shared" si="8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6"/>
        <v>0</v>
      </c>
      <c r="G134" s="7">
        <f t="shared" si="7"/>
        <v>0</v>
      </c>
      <c r="H134" s="7">
        <f t="shared" si="8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6"/>
        <v>0</v>
      </c>
      <c r="G135" s="7">
        <f t="shared" si="7"/>
        <v>0</v>
      </c>
      <c r="H135" s="7">
        <f t="shared" si="8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6"/>
        <v>0</v>
      </c>
      <c r="G136" s="7">
        <f t="shared" si="7"/>
        <v>0</v>
      </c>
      <c r="H136" s="7">
        <f t="shared" si="8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6"/>
        <v>0</v>
      </c>
      <c r="G137" s="7">
        <f t="shared" si="7"/>
        <v>0</v>
      </c>
      <c r="H137" s="7">
        <f t="shared" si="8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6"/>
        <v>0</v>
      </c>
      <c r="G138" s="7">
        <f t="shared" si="7"/>
        <v>0</v>
      </c>
      <c r="H138" s="7">
        <f t="shared" si="8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6"/>
        <v>0</v>
      </c>
      <c r="G139" s="7">
        <f t="shared" si="7"/>
        <v>0</v>
      </c>
      <c r="H139" s="7">
        <f t="shared" si="8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6"/>
        <v>0</v>
      </c>
      <c r="G140" s="7">
        <f t="shared" si="7"/>
        <v>0</v>
      </c>
      <c r="H140" s="7">
        <f t="shared" si="8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6"/>
        <v>0</v>
      </c>
      <c r="G141" s="7">
        <f t="shared" si="7"/>
        <v>0</v>
      </c>
      <c r="H141" s="7">
        <f t="shared" si="8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6"/>
        <v>0</v>
      </c>
      <c r="G142" s="7">
        <f t="shared" si="7"/>
        <v>0</v>
      </c>
      <c r="H142" s="7">
        <f t="shared" si="8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6"/>
        <v>0</v>
      </c>
      <c r="G143" s="7">
        <f t="shared" si="7"/>
        <v>0</v>
      </c>
      <c r="H143" s="7">
        <f t="shared" si="8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6"/>
        <v>0</v>
      </c>
      <c r="G144" s="7">
        <f t="shared" si="7"/>
        <v>0</v>
      </c>
      <c r="H144" s="7">
        <f t="shared" si="8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6"/>
        <v>0</v>
      </c>
      <c r="G145" s="7">
        <f t="shared" si="7"/>
        <v>0</v>
      </c>
      <c r="H145" s="7">
        <f t="shared" si="8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6"/>
        <v>0</v>
      </c>
      <c r="G146" s="7">
        <f t="shared" si="7"/>
        <v>0</v>
      </c>
      <c r="H146" s="7">
        <f t="shared" si="8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6"/>
        <v>0</v>
      </c>
      <c r="G147" s="7">
        <f t="shared" si="7"/>
        <v>0</v>
      </c>
      <c r="H147" s="7">
        <f t="shared" si="8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6"/>
        <v>0</v>
      </c>
      <c r="G148" s="7">
        <f t="shared" si="7"/>
        <v>0</v>
      </c>
      <c r="H148" s="7">
        <f t="shared" si="8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6"/>
        <v>0</v>
      </c>
      <c r="G149" s="7">
        <f t="shared" si="7"/>
        <v>0</v>
      </c>
      <c r="H149" s="7">
        <f t="shared" si="8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6"/>
        <v>0</v>
      </c>
      <c r="G150" s="7">
        <f t="shared" si="7"/>
        <v>0</v>
      </c>
      <c r="H150" s="7">
        <f t="shared" si="8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6"/>
        <v>0</v>
      </c>
      <c r="G151" s="7">
        <f t="shared" si="7"/>
        <v>0</v>
      </c>
      <c r="H151" s="7">
        <f t="shared" si="8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6"/>
        <v>0</v>
      </c>
      <c r="G152" s="7">
        <f t="shared" si="7"/>
        <v>0</v>
      </c>
      <c r="H152" s="7">
        <f t="shared" si="8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6"/>
        <v>0</v>
      </c>
      <c r="G153" s="7">
        <f t="shared" si="7"/>
        <v>0</v>
      </c>
      <c r="H153" s="7">
        <f t="shared" si="8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6"/>
        <v>0</v>
      </c>
      <c r="G154" s="7">
        <f t="shared" si="7"/>
        <v>0</v>
      </c>
      <c r="H154" s="7">
        <f t="shared" si="8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6"/>
        <v>0</v>
      </c>
      <c r="G155" s="7">
        <f t="shared" si="7"/>
        <v>0</v>
      </c>
      <c r="H155" s="7">
        <f t="shared" si="8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6"/>
        <v>0</v>
      </c>
      <c r="G156" s="7">
        <f t="shared" si="7"/>
        <v>0</v>
      </c>
      <c r="H156" s="7">
        <f t="shared" si="8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6"/>
        <v>0</v>
      </c>
      <c r="G157" s="7">
        <f t="shared" si="7"/>
        <v>0</v>
      </c>
      <c r="H157" s="7">
        <f t="shared" si="8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6"/>
        <v>0</v>
      </c>
      <c r="G158" s="7">
        <f t="shared" si="7"/>
        <v>0</v>
      </c>
      <c r="H158" s="7">
        <f t="shared" si="8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6"/>
        <v>0</v>
      </c>
      <c r="G159" s="7">
        <f t="shared" si="7"/>
        <v>0</v>
      </c>
      <c r="H159" s="7">
        <f t="shared" si="8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6"/>
        <v>0</v>
      </c>
      <c r="G160" s="7">
        <f t="shared" si="7"/>
        <v>0</v>
      </c>
      <c r="H160" s="7">
        <f t="shared" si="8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6"/>
        <v>0</v>
      </c>
      <c r="G161" s="7">
        <f t="shared" si="7"/>
        <v>0</v>
      </c>
      <c r="H161" s="7">
        <f t="shared" si="8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6"/>
        <v>0</v>
      </c>
      <c r="G162" s="7">
        <f t="shared" si="7"/>
        <v>0</v>
      </c>
      <c r="H162" s="7">
        <f t="shared" si="8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6"/>
        <v>0</v>
      </c>
      <c r="G163" s="7">
        <f t="shared" si="7"/>
        <v>0</v>
      </c>
      <c r="H163" s="7">
        <f t="shared" si="8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6"/>
        <v>0</v>
      </c>
      <c r="G164" s="7">
        <f t="shared" si="7"/>
        <v>0</v>
      </c>
      <c r="H164" s="7">
        <f t="shared" si="8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6"/>
        <v>0</v>
      </c>
      <c r="G165" s="7">
        <f t="shared" si="7"/>
        <v>0</v>
      </c>
      <c r="H165" s="7">
        <f t="shared" si="8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6"/>
        <v>0</v>
      </c>
      <c r="G166" s="7">
        <f t="shared" si="7"/>
        <v>0</v>
      </c>
      <c r="H166" s="7">
        <f t="shared" si="8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6"/>
        <v>0</v>
      </c>
      <c r="G167" s="7">
        <f t="shared" si="7"/>
        <v>0</v>
      </c>
      <c r="H167" s="7">
        <f t="shared" si="8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6"/>
        <v>0</v>
      </c>
      <c r="G168" s="7">
        <f t="shared" si="7"/>
        <v>0</v>
      </c>
      <c r="H168" s="7">
        <f t="shared" si="8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6"/>
        <v>0</v>
      </c>
      <c r="G169" s="7">
        <f t="shared" si="7"/>
        <v>0</v>
      </c>
      <c r="H169" s="7">
        <f t="shared" si="8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6"/>
        <v>0</v>
      </c>
      <c r="G170" s="7">
        <f t="shared" si="7"/>
        <v>0</v>
      </c>
      <c r="H170" s="7">
        <f t="shared" si="8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6"/>
        <v>0</v>
      </c>
      <c r="G171" s="7">
        <f t="shared" si="7"/>
        <v>0</v>
      </c>
      <c r="H171" s="7">
        <f t="shared" si="8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6"/>
        <v>0</v>
      </c>
      <c r="G172" s="7">
        <f t="shared" si="7"/>
        <v>0</v>
      </c>
      <c r="H172" s="7">
        <f t="shared" si="8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6"/>
        <v>0</v>
      </c>
      <c r="G173" s="7">
        <f t="shared" si="7"/>
        <v>0</v>
      </c>
      <c r="H173" s="7">
        <f t="shared" si="8"/>
        <v>0</v>
      </c>
      <c r="I173" s="9"/>
      <c r="J173" s="5"/>
      <c r="L173" s="4"/>
      <c r="M173" s="4"/>
      <c r="N173" s="4"/>
    </row>
    <row r="174" spans="1:14">
      <c r="A174" s="1"/>
      <c r="C174"/>
      <c r="D174"/>
      <c r="E174"/>
      <c r="F174" s="8">
        <f t="shared" si="6"/>
        <v>0</v>
      </c>
      <c r="G174" s="7">
        <f t="shared" si="7"/>
        <v>0</v>
      </c>
      <c r="H174" s="7">
        <f t="shared" si="8"/>
        <v>0</v>
      </c>
      <c r="J174"/>
      <c r="L174"/>
      <c r="M174"/>
    </row>
    <row r="175" spans="1:14">
      <c r="A175" s="1"/>
      <c r="C175"/>
      <c r="D175"/>
      <c r="E175"/>
      <c r="F175" s="8">
        <f t="shared" si="6"/>
        <v>0</v>
      </c>
      <c r="G175" s="7">
        <f t="shared" si="7"/>
        <v>0</v>
      </c>
      <c r="H175" s="7">
        <f t="shared" si="8"/>
        <v>0</v>
      </c>
      <c r="J175"/>
      <c r="L175"/>
      <c r="M175"/>
    </row>
    <row r="176" spans="1:14">
      <c r="A176" s="1"/>
      <c r="C176"/>
      <c r="D176"/>
      <c r="E176"/>
      <c r="F176" s="8">
        <f t="shared" si="6"/>
        <v>0</v>
      </c>
      <c r="G176" s="7">
        <f t="shared" si="7"/>
        <v>0</v>
      </c>
      <c r="H176" s="7">
        <f t="shared" si="8"/>
        <v>0</v>
      </c>
      <c r="J176"/>
      <c r="L176"/>
      <c r="M176"/>
    </row>
    <row r="177" spans="1:14">
      <c r="A177" s="1"/>
      <c r="C177"/>
      <c r="D177"/>
      <c r="E177"/>
      <c r="F177" s="8">
        <f t="shared" si="6"/>
        <v>0</v>
      </c>
      <c r="G177" s="7">
        <f t="shared" si="7"/>
        <v>0</v>
      </c>
      <c r="H177" s="7">
        <f t="shared" si="8"/>
        <v>0</v>
      </c>
      <c r="J177"/>
      <c r="L177"/>
      <c r="M177"/>
    </row>
    <row r="178" spans="1:14">
      <c r="A178" s="1"/>
      <c r="C178"/>
      <c r="D178"/>
      <c r="E178"/>
      <c r="F178" s="8">
        <f t="shared" si="6"/>
        <v>0</v>
      </c>
      <c r="G178" s="7">
        <f t="shared" si="7"/>
        <v>0</v>
      </c>
      <c r="H178" s="7">
        <f t="shared" si="8"/>
        <v>0</v>
      </c>
      <c r="J178"/>
      <c r="L178"/>
      <c r="M178"/>
    </row>
    <row r="179" spans="1:14">
      <c r="A179" s="1"/>
      <c r="C179"/>
      <c r="D179"/>
      <c r="E179"/>
      <c r="F179" s="8">
        <f t="shared" ref="F179:F218" si="9">(D179*E179)/9507</f>
        <v>0</v>
      </c>
      <c r="G179" s="7">
        <f t="shared" ref="G179:G218" si="10">SUM(E179*0.7375)</f>
        <v>0</v>
      </c>
      <c r="H179" s="7">
        <f t="shared" ref="H179:H218" si="11">SUM(D179*G179)/5252</f>
        <v>0</v>
      </c>
      <c r="J179"/>
      <c r="L179"/>
      <c r="M179"/>
    </row>
    <row r="180" spans="1:14">
      <c r="A180" s="1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J180"/>
      <c r="L180"/>
      <c r="M180"/>
    </row>
    <row r="181" spans="1:14">
      <c r="A181" s="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J181"/>
      <c r="L181"/>
      <c r="M181"/>
    </row>
    <row r="182" spans="1:14">
      <c r="A182" s="1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J182"/>
      <c r="L182"/>
      <c r="M182"/>
    </row>
    <row r="183" spans="1:14">
      <c r="A183" s="1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J183"/>
      <c r="L183"/>
      <c r="M183"/>
    </row>
    <row r="184" spans="1:14">
      <c r="A184" s="1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J184"/>
      <c r="L184"/>
      <c r="M184"/>
      <c r="N184"/>
    </row>
    <row r="185" spans="1:14" hidden="1">
      <c r="A185" s="1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J185"/>
      <c r="L185"/>
      <c r="M185"/>
      <c r="N185"/>
    </row>
    <row r="186" spans="1:14">
      <c r="A186" s="1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J186"/>
      <c r="L186"/>
      <c r="M186"/>
      <c r="N186"/>
    </row>
    <row r="187" spans="1:14" hidden="1">
      <c r="A187" s="1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  <c r="N187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  <c r="N188"/>
    </row>
    <row r="189" spans="1:14" hidden="1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  <c r="N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  <c r="N190"/>
    </row>
    <row r="191" spans="1:14" hidden="1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  <c r="N191"/>
    </row>
    <row r="192" spans="1:14" hidden="1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  <c r="N192"/>
    </row>
    <row r="193" spans="1:14">
      <c r="A193" s="1"/>
      <c r="C193"/>
      <c r="D193"/>
      <c r="E193"/>
      <c r="F193" s="8">
        <f t="shared" si="9"/>
        <v>0</v>
      </c>
      <c r="G193" s="7">
        <f t="shared" si="10"/>
        <v>0</v>
      </c>
      <c r="H193" s="7">
        <f t="shared" si="11"/>
        <v>0</v>
      </c>
      <c r="J193"/>
      <c r="L193"/>
      <c r="M193"/>
      <c r="N193"/>
    </row>
    <row r="194" spans="1:14">
      <c r="A194" s="1"/>
      <c r="C194"/>
      <c r="D194"/>
      <c r="E194"/>
      <c r="F194" s="8">
        <f t="shared" si="9"/>
        <v>0</v>
      </c>
      <c r="G194" s="7">
        <f t="shared" si="10"/>
        <v>0</v>
      </c>
      <c r="H194" s="7">
        <f t="shared" si="11"/>
        <v>0</v>
      </c>
      <c r="J194"/>
      <c r="L194"/>
      <c r="M194"/>
      <c r="N194"/>
    </row>
    <row r="195" spans="1:14">
      <c r="A195" s="1"/>
      <c r="C195"/>
      <c r="D195"/>
      <c r="E195"/>
      <c r="F195" s="8">
        <f t="shared" si="9"/>
        <v>0</v>
      </c>
      <c r="G195" s="7">
        <f t="shared" si="10"/>
        <v>0</v>
      </c>
      <c r="H195" s="7">
        <f t="shared" si="11"/>
        <v>0</v>
      </c>
      <c r="J195"/>
      <c r="L195"/>
      <c r="M195"/>
      <c r="N195"/>
    </row>
    <row r="196" spans="1:14">
      <c r="A196" s="1"/>
      <c r="C196"/>
      <c r="D196"/>
      <c r="E196"/>
      <c r="F196" s="8">
        <f t="shared" si="9"/>
        <v>0</v>
      </c>
      <c r="G196" s="7">
        <f t="shared" si="10"/>
        <v>0</v>
      </c>
      <c r="H196" s="7">
        <f t="shared" si="11"/>
        <v>0</v>
      </c>
      <c r="J196"/>
      <c r="L196"/>
      <c r="M196"/>
      <c r="N196"/>
    </row>
    <row r="197" spans="1:14">
      <c r="A197" s="1"/>
      <c r="C197"/>
      <c r="D197"/>
      <c r="E197"/>
      <c r="F197" s="8">
        <f t="shared" si="9"/>
        <v>0</v>
      </c>
      <c r="G197" s="7">
        <f t="shared" si="10"/>
        <v>0</v>
      </c>
      <c r="H197" s="7">
        <f t="shared" si="11"/>
        <v>0</v>
      </c>
      <c r="J197"/>
      <c r="L197"/>
      <c r="M197"/>
      <c r="N197"/>
    </row>
    <row r="198" spans="1:14" hidden="1">
      <c r="A198" s="1"/>
      <c r="C198"/>
      <c r="D198"/>
      <c r="E198"/>
      <c r="F198" s="8">
        <f t="shared" si="9"/>
        <v>0</v>
      </c>
      <c r="G198" s="7">
        <f t="shared" si="10"/>
        <v>0</v>
      </c>
      <c r="H198" s="7">
        <f t="shared" si="11"/>
        <v>0</v>
      </c>
      <c r="J198"/>
      <c r="L198"/>
      <c r="M198"/>
      <c r="N198"/>
    </row>
    <row r="199" spans="1:14">
      <c r="A199" s="1"/>
      <c r="C199"/>
      <c r="D199"/>
      <c r="E199"/>
      <c r="F199" s="8">
        <f t="shared" si="9"/>
        <v>0</v>
      </c>
      <c r="G199" s="7">
        <f t="shared" si="10"/>
        <v>0</v>
      </c>
      <c r="H199" s="7">
        <f t="shared" si="11"/>
        <v>0</v>
      </c>
      <c r="J199"/>
      <c r="L199"/>
      <c r="M199"/>
      <c r="N199"/>
    </row>
    <row r="200" spans="1:14" hidden="1">
      <c r="A200" s="1"/>
      <c r="C200"/>
      <c r="D200"/>
      <c r="E200"/>
      <c r="F200" s="8">
        <f t="shared" si="9"/>
        <v>0</v>
      </c>
      <c r="G200" s="7">
        <f t="shared" si="10"/>
        <v>0</v>
      </c>
      <c r="H200" s="7">
        <f t="shared" si="11"/>
        <v>0</v>
      </c>
      <c r="J200"/>
      <c r="L200"/>
      <c r="M200"/>
      <c r="N200"/>
    </row>
    <row r="201" spans="1:14" hidden="1">
      <c r="A201" s="1"/>
      <c r="C201"/>
      <c r="D201"/>
      <c r="E201"/>
      <c r="F201" s="8">
        <f t="shared" si="9"/>
        <v>0</v>
      </c>
      <c r="G201" s="7">
        <f t="shared" si="10"/>
        <v>0</v>
      </c>
      <c r="H201" s="7">
        <f t="shared" si="11"/>
        <v>0</v>
      </c>
      <c r="J201"/>
      <c r="L201"/>
      <c r="M201"/>
      <c r="N201"/>
    </row>
    <row r="202" spans="1:14" hidden="1">
      <c r="A202" s="1"/>
      <c r="C202"/>
      <c r="D202"/>
      <c r="E202"/>
      <c r="F202" s="8">
        <f t="shared" si="9"/>
        <v>0</v>
      </c>
      <c r="G202" s="7">
        <f t="shared" si="10"/>
        <v>0</v>
      </c>
      <c r="H202" s="7">
        <f t="shared" si="11"/>
        <v>0</v>
      </c>
      <c r="J202"/>
      <c r="L202"/>
      <c r="M202"/>
      <c r="N202"/>
    </row>
    <row r="203" spans="1:14">
      <c r="A203" s="1"/>
      <c r="C203"/>
      <c r="D203"/>
      <c r="E203"/>
      <c r="F203" s="8">
        <f t="shared" si="9"/>
        <v>0</v>
      </c>
      <c r="G203" s="7">
        <f t="shared" si="10"/>
        <v>0</v>
      </c>
      <c r="H203" s="7">
        <f t="shared" si="11"/>
        <v>0</v>
      </c>
      <c r="J203"/>
      <c r="L203"/>
      <c r="M203"/>
      <c r="N203"/>
    </row>
    <row r="204" spans="1:14">
      <c r="A204" s="1"/>
      <c r="C204"/>
      <c r="D204"/>
      <c r="E204"/>
      <c r="F204" s="8">
        <f t="shared" si="9"/>
        <v>0</v>
      </c>
      <c r="G204" s="7">
        <f t="shared" si="10"/>
        <v>0</v>
      </c>
      <c r="H204" s="7">
        <f t="shared" si="11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9"/>
        <v>0</v>
      </c>
      <c r="G205" s="7">
        <f t="shared" si="10"/>
        <v>0</v>
      </c>
      <c r="H205" s="7">
        <f t="shared" si="11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9"/>
        <v>0</v>
      </c>
      <c r="G206" s="7">
        <f t="shared" si="10"/>
        <v>0</v>
      </c>
      <c r="H206" s="7">
        <f t="shared" si="11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9"/>
        <v>0</v>
      </c>
      <c r="G207" s="7">
        <f t="shared" si="10"/>
        <v>0</v>
      </c>
      <c r="H207" s="7">
        <f t="shared" si="11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9"/>
        <v>0</v>
      </c>
      <c r="G208" s="7">
        <f t="shared" si="10"/>
        <v>0</v>
      </c>
      <c r="H208" s="7">
        <f t="shared" si="11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9"/>
        <v>0</v>
      </c>
      <c r="G209" s="7">
        <f t="shared" si="10"/>
        <v>0</v>
      </c>
      <c r="H209" s="7">
        <f t="shared" si="11"/>
        <v>0</v>
      </c>
      <c r="J209"/>
      <c r="L209"/>
      <c r="M209"/>
      <c r="N209"/>
    </row>
    <row r="210" spans="1:14" hidden="1">
      <c r="A210" s="1"/>
      <c r="C210"/>
      <c r="D210"/>
      <c r="E210"/>
      <c r="F210" s="8">
        <f t="shared" si="9"/>
        <v>0</v>
      </c>
      <c r="G210" s="7">
        <f t="shared" si="10"/>
        <v>0</v>
      </c>
      <c r="H210" s="7">
        <f t="shared" si="11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9"/>
        <v>0</v>
      </c>
      <c r="G211" s="7">
        <f t="shared" si="10"/>
        <v>0</v>
      </c>
      <c r="H211" s="7">
        <f t="shared" si="11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9"/>
        <v>0</v>
      </c>
      <c r="G212" s="7">
        <f t="shared" si="10"/>
        <v>0</v>
      </c>
      <c r="H212" s="7">
        <f t="shared" si="11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9"/>
        <v>0</v>
      </c>
      <c r="G213" s="7">
        <f t="shared" si="10"/>
        <v>0</v>
      </c>
      <c r="H213" s="7">
        <f t="shared" si="11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9"/>
        <v>0</v>
      </c>
      <c r="G214" s="7">
        <f t="shared" si="10"/>
        <v>0</v>
      </c>
      <c r="H214" s="7">
        <f t="shared" si="11"/>
        <v>0</v>
      </c>
      <c r="J214"/>
      <c r="L214"/>
      <c r="M214"/>
      <c r="N214"/>
    </row>
    <row r="215" spans="1:14">
      <c r="A215" s="1"/>
      <c r="C215"/>
      <c r="D215"/>
      <c r="E215"/>
      <c r="F215" s="8">
        <f t="shared" si="9"/>
        <v>0</v>
      </c>
      <c r="G215" s="7">
        <f t="shared" si="10"/>
        <v>0</v>
      </c>
      <c r="H215" s="7">
        <f t="shared" si="11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9"/>
        <v>0</v>
      </c>
      <c r="G216" s="7">
        <f t="shared" si="10"/>
        <v>0</v>
      </c>
      <c r="H216" s="7">
        <f t="shared" si="11"/>
        <v>0</v>
      </c>
      <c r="J216"/>
      <c r="L216"/>
      <c r="M216"/>
      <c r="N216"/>
    </row>
    <row r="217" spans="1:14" hidden="1">
      <c r="A217" s="1"/>
      <c r="C217"/>
      <c r="D217"/>
      <c r="E217"/>
      <c r="F217" s="8">
        <f t="shared" si="9"/>
        <v>0</v>
      </c>
      <c r="G217" s="7">
        <f t="shared" si="10"/>
        <v>0</v>
      </c>
      <c r="H217" s="7">
        <f t="shared" si="11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9"/>
        <v>0</v>
      </c>
      <c r="G218" s="7">
        <f t="shared" si="10"/>
        <v>0</v>
      </c>
      <c r="H218" s="7">
        <f t="shared" si="11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ref="F219:F232" si="12">(D219*E219)/9507</f>
        <v>0</v>
      </c>
      <c r="G219" s="7">
        <f t="shared" ref="G219:G232" si="13">SUM(E219*0.7375)</f>
        <v>0</v>
      </c>
      <c r="H219" s="7">
        <f t="shared" ref="H219:H232" si="14">SUM(D219*G219)/5252</f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ref="F233:F296" si="15">(D233*E233)/9507</f>
        <v>0</v>
      </c>
      <c r="G233" s="7">
        <f t="shared" ref="G233:G296" si="16">SUM(E233*0.7375)</f>
        <v>0</v>
      </c>
      <c r="H233" s="7">
        <f t="shared" ref="H233:H296" si="17">SUM(D233*G233)/5252</f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15"/>
        <v>0</v>
      </c>
      <c r="G234" s="7">
        <f t="shared" si="16"/>
        <v>0</v>
      </c>
      <c r="H234" s="7">
        <f t="shared" si="17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15"/>
        <v>0</v>
      </c>
      <c r="G235" s="7">
        <f t="shared" si="16"/>
        <v>0</v>
      </c>
      <c r="H235" s="7">
        <f t="shared" si="17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15"/>
        <v>0</v>
      </c>
      <c r="G236" s="7">
        <f t="shared" si="16"/>
        <v>0</v>
      </c>
      <c r="H236" s="7">
        <f t="shared" si="17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15"/>
        <v>0</v>
      </c>
      <c r="G237" s="7">
        <f t="shared" si="16"/>
        <v>0</v>
      </c>
      <c r="H237" s="7">
        <f t="shared" si="17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15"/>
        <v>0</v>
      </c>
      <c r="G238" s="7">
        <f t="shared" si="16"/>
        <v>0</v>
      </c>
      <c r="H238" s="7">
        <f t="shared" si="17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15"/>
        <v>0</v>
      </c>
      <c r="G239" s="7">
        <f t="shared" si="16"/>
        <v>0</v>
      </c>
      <c r="H239" s="7">
        <f t="shared" si="17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15"/>
        <v>0</v>
      </c>
      <c r="G240" s="7">
        <f t="shared" si="16"/>
        <v>0</v>
      </c>
      <c r="H240" s="7">
        <f t="shared" si="17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15"/>
        <v>0</v>
      </c>
      <c r="G241" s="7">
        <f t="shared" si="16"/>
        <v>0</v>
      </c>
      <c r="H241" s="7">
        <f t="shared" si="17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15"/>
        <v>0</v>
      </c>
      <c r="G242" s="7">
        <f t="shared" si="16"/>
        <v>0</v>
      </c>
      <c r="H242" s="7">
        <f t="shared" si="17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15"/>
        <v>0</v>
      </c>
      <c r="G243" s="7">
        <f t="shared" si="16"/>
        <v>0</v>
      </c>
      <c r="H243" s="7">
        <f t="shared" si="17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15"/>
        <v>0</v>
      </c>
      <c r="G244" s="7">
        <f t="shared" si="16"/>
        <v>0</v>
      </c>
      <c r="H244" s="7">
        <f t="shared" si="17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ref="F297:F360" si="18">(D297*E297)/9507</f>
        <v>0</v>
      </c>
      <c r="G297" s="7">
        <f t="shared" ref="G297:G360" si="19">SUM(E297*0.7375)</f>
        <v>0</v>
      </c>
      <c r="H297" s="7">
        <f t="shared" ref="H297:H360" si="20">SUM(D297*G297)/5252</f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8"/>
        <v>0</v>
      </c>
      <c r="G298" s="7">
        <f t="shared" si="19"/>
        <v>0</v>
      </c>
      <c r="H298" s="7">
        <f t="shared" si="20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8"/>
        <v>0</v>
      </c>
      <c r="G299" s="7">
        <f t="shared" si="19"/>
        <v>0</v>
      </c>
      <c r="H299" s="7">
        <f t="shared" si="20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8"/>
        <v>0</v>
      </c>
      <c r="G300" s="7">
        <f t="shared" si="19"/>
        <v>0</v>
      </c>
      <c r="H300" s="7">
        <f t="shared" si="20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8"/>
        <v>0</v>
      </c>
      <c r="G301" s="7">
        <f t="shared" si="19"/>
        <v>0</v>
      </c>
      <c r="H301" s="7">
        <f t="shared" si="20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8"/>
        <v>0</v>
      </c>
      <c r="G302" s="7">
        <f t="shared" si="19"/>
        <v>0</v>
      </c>
      <c r="H302" s="7">
        <f t="shared" si="20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8"/>
        <v>0</v>
      </c>
      <c r="G303" s="7">
        <f t="shared" si="19"/>
        <v>0</v>
      </c>
      <c r="H303" s="7">
        <f t="shared" si="20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8"/>
        <v>0</v>
      </c>
      <c r="G304" s="7">
        <f t="shared" si="19"/>
        <v>0</v>
      </c>
      <c r="H304" s="7">
        <f t="shared" si="20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8"/>
        <v>0</v>
      </c>
      <c r="G305" s="7">
        <f t="shared" si="19"/>
        <v>0</v>
      </c>
      <c r="H305" s="7">
        <f t="shared" si="20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8"/>
        <v>0</v>
      </c>
      <c r="G306" s="7">
        <f t="shared" si="19"/>
        <v>0</v>
      </c>
      <c r="H306" s="7">
        <f t="shared" si="20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8"/>
        <v>0</v>
      </c>
      <c r="G307" s="7">
        <f t="shared" si="19"/>
        <v>0</v>
      </c>
      <c r="H307" s="7">
        <f t="shared" si="20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8"/>
        <v>0</v>
      </c>
      <c r="G308" s="7">
        <f t="shared" si="19"/>
        <v>0</v>
      </c>
      <c r="H308" s="7">
        <f t="shared" si="20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ref="F361:F424" si="21">(D361*E361)/9507</f>
        <v>0</v>
      </c>
      <c r="G361" s="7">
        <f t="shared" ref="G361:G424" si="22">SUM(E361*0.7375)</f>
        <v>0</v>
      </c>
      <c r="H361" s="7">
        <f t="shared" ref="H361:H424" si="23">SUM(D361*G361)/5252</f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21"/>
        <v>0</v>
      </c>
      <c r="G362" s="7">
        <f t="shared" si="22"/>
        <v>0</v>
      </c>
      <c r="H362" s="7">
        <f t="shared" si="23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21"/>
        <v>0</v>
      </c>
      <c r="G363" s="7">
        <f t="shared" si="22"/>
        <v>0</v>
      </c>
      <c r="H363" s="7">
        <f t="shared" si="23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21"/>
        <v>0</v>
      </c>
      <c r="G364" s="7">
        <f t="shared" si="22"/>
        <v>0</v>
      </c>
      <c r="H364" s="7">
        <f t="shared" si="23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21"/>
        <v>0</v>
      </c>
      <c r="G365" s="7">
        <f t="shared" si="22"/>
        <v>0</v>
      </c>
      <c r="H365" s="7">
        <f t="shared" si="23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21"/>
        <v>0</v>
      </c>
      <c r="G366" s="7">
        <f t="shared" si="22"/>
        <v>0</v>
      </c>
      <c r="H366" s="7">
        <f t="shared" si="23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21"/>
        <v>0</v>
      </c>
      <c r="G367" s="7">
        <f t="shared" si="22"/>
        <v>0</v>
      </c>
      <c r="H367" s="7">
        <f t="shared" si="23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21"/>
        <v>0</v>
      </c>
      <c r="G368" s="7">
        <f t="shared" si="22"/>
        <v>0</v>
      </c>
      <c r="H368" s="7">
        <f t="shared" si="23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21"/>
        <v>0</v>
      </c>
      <c r="G369" s="7">
        <f t="shared" si="22"/>
        <v>0</v>
      </c>
      <c r="H369" s="7">
        <f t="shared" si="23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21"/>
        <v>0</v>
      </c>
      <c r="G370" s="7">
        <f t="shared" si="22"/>
        <v>0</v>
      </c>
      <c r="H370" s="7">
        <f t="shared" si="23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21"/>
        <v>0</v>
      </c>
      <c r="G371" s="7">
        <f t="shared" si="22"/>
        <v>0</v>
      </c>
      <c r="H371" s="7">
        <f t="shared" si="23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21"/>
        <v>0</v>
      </c>
      <c r="G372" s="7">
        <f t="shared" si="22"/>
        <v>0</v>
      </c>
      <c r="H372" s="7">
        <f t="shared" si="23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ref="F425:F488" si="24">(D425*E425)/9507</f>
        <v>0</v>
      </c>
      <c r="G425" s="7">
        <f t="shared" ref="G425:G488" si="25">SUM(E425*0.7375)</f>
        <v>0</v>
      </c>
      <c r="H425" s="7">
        <f t="shared" ref="H425:H488" si="26">SUM(D425*G425)/5252</f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4"/>
        <v>0</v>
      </c>
      <c r="G426" s="7">
        <f t="shared" si="25"/>
        <v>0</v>
      </c>
      <c r="H426" s="7">
        <f t="shared" si="26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4"/>
        <v>0</v>
      </c>
      <c r="G427" s="7">
        <f t="shared" si="25"/>
        <v>0</v>
      </c>
      <c r="H427" s="7">
        <f t="shared" si="26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4"/>
        <v>0</v>
      </c>
      <c r="G428" s="7">
        <f t="shared" si="25"/>
        <v>0</v>
      </c>
      <c r="H428" s="7">
        <f t="shared" si="26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4"/>
        <v>0</v>
      </c>
      <c r="G429" s="7">
        <f t="shared" si="25"/>
        <v>0</v>
      </c>
      <c r="H429" s="7">
        <f t="shared" si="26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4"/>
        <v>0</v>
      </c>
      <c r="G430" s="7">
        <f t="shared" si="25"/>
        <v>0</v>
      </c>
      <c r="H430" s="7">
        <f t="shared" si="26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4"/>
        <v>0</v>
      </c>
      <c r="G431" s="7">
        <f t="shared" si="25"/>
        <v>0</v>
      </c>
      <c r="H431" s="7">
        <f t="shared" si="26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4"/>
        <v>0</v>
      </c>
      <c r="G432" s="7">
        <f t="shared" si="25"/>
        <v>0</v>
      </c>
      <c r="H432" s="7">
        <f t="shared" si="26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4"/>
        <v>0</v>
      </c>
      <c r="G433" s="7">
        <f t="shared" si="25"/>
        <v>0</v>
      </c>
      <c r="H433" s="7">
        <f t="shared" si="26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4"/>
        <v>0</v>
      </c>
      <c r="G434" s="7">
        <f t="shared" si="25"/>
        <v>0</v>
      </c>
      <c r="H434" s="7">
        <f t="shared" si="26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4"/>
        <v>0</v>
      </c>
      <c r="G435" s="7">
        <f t="shared" si="25"/>
        <v>0</v>
      </c>
      <c r="H435" s="7">
        <f t="shared" si="26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4"/>
        <v>0</v>
      </c>
      <c r="G436" s="7">
        <f t="shared" si="25"/>
        <v>0</v>
      </c>
      <c r="H436" s="7">
        <f t="shared" si="26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ref="F489:F552" si="27">(D489*E489)/9507</f>
        <v>0</v>
      </c>
      <c r="G489" s="7">
        <f t="shared" ref="G489:G552" si="28">SUM(E489*0.7375)</f>
        <v>0</v>
      </c>
      <c r="H489" s="7">
        <f t="shared" ref="H489:H552" si="29">SUM(D489*G489)/5252</f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7"/>
        <v>0</v>
      </c>
      <c r="G490" s="7">
        <f t="shared" si="28"/>
        <v>0</v>
      </c>
      <c r="H490" s="7">
        <f t="shared" si="29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7"/>
        <v>0</v>
      </c>
      <c r="G491" s="7">
        <f t="shared" si="28"/>
        <v>0</v>
      </c>
      <c r="H491" s="7">
        <f t="shared" si="29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7"/>
        <v>0</v>
      </c>
      <c r="G492" s="7">
        <f t="shared" si="28"/>
        <v>0</v>
      </c>
      <c r="H492" s="7">
        <f t="shared" si="29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7"/>
        <v>0</v>
      </c>
      <c r="G493" s="7">
        <f t="shared" si="28"/>
        <v>0</v>
      </c>
      <c r="H493" s="7">
        <f t="shared" si="29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7"/>
        <v>0</v>
      </c>
      <c r="G494" s="7">
        <f t="shared" si="28"/>
        <v>0</v>
      </c>
      <c r="H494" s="7">
        <f t="shared" si="29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7"/>
        <v>0</v>
      </c>
      <c r="G495" s="7">
        <f t="shared" si="28"/>
        <v>0</v>
      </c>
      <c r="H495" s="7">
        <f t="shared" si="29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7"/>
        <v>0</v>
      </c>
      <c r="G496" s="7">
        <f t="shared" si="28"/>
        <v>0</v>
      </c>
      <c r="H496" s="7">
        <f t="shared" si="29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7"/>
        <v>0</v>
      </c>
      <c r="G497" s="7">
        <f t="shared" si="28"/>
        <v>0</v>
      </c>
      <c r="H497" s="7">
        <f t="shared" si="29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7"/>
        <v>0</v>
      </c>
      <c r="G498" s="7">
        <f t="shared" si="28"/>
        <v>0</v>
      </c>
      <c r="H498" s="7">
        <f t="shared" si="29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7"/>
        <v>0</v>
      </c>
      <c r="G499" s="7">
        <f t="shared" si="28"/>
        <v>0</v>
      </c>
      <c r="H499" s="7">
        <f t="shared" si="29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7"/>
        <v>0</v>
      </c>
      <c r="G500" s="7">
        <f t="shared" si="28"/>
        <v>0</v>
      </c>
      <c r="H500" s="7">
        <f t="shared" si="29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J541"/>
      <c r="L541"/>
      <c r="M541"/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J542"/>
      <c r="L542"/>
      <c r="M542"/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J543"/>
      <c r="L543"/>
      <c r="M543"/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J544"/>
      <c r="L544"/>
      <c r="M544"/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J545"/>
      <c r="L545"/>
      <c r="M545"/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J546"/>
      <c r="L546"/>
      <c r="M546"/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J547"/>
      <c r="L547"/>
      <c r="M547"/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ref="F553:F616" si="30">(D553*E553)/9507</f>
        <v>0</v>
      </c>
      <c r="G553" s="7">
        <f t="shared" ref="G553:G616" si="31">SUM(E553*0.7375)</f>
        <v>0</v>
      </c>
      <c r="H553" s="7">
        <f t="shared" ref="H553:H616" si="32">SUM(D553*G553)/5252</f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30"/>
        <v>0</v>
      </c>
      <c r="G554" s="7">
        <f t="shared" si="31"/>
        <v>0</v>
      </c>
      <c r="H554" s="7">
        <f t="shared" si="32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30"/>
        <v>0</v>
      </c>
      <c r="G555" s="7">
        <f t="shared" si="31"/>
        <v>0</v>
      </c>
      <c r="H555" s="7">
        <f t="shared" si="32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30"/>
        <v>0</v>
      </c>
      <c r="G556" s="7">
        <f t="shared" si="31"/>
        <v>0</v>
      </c>
      <c r="H556" s="7">
        <f t="shared" si="32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30"/>
        <v>0</v>
      </c>
      <c r="G557" s="7">
        <f t="shared" si="31"/>
        <v>0</v>
      </c>
      <c r="H557" s="7">
        <f t="shared" si="32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30"/>
        <v>0</v>
      </c>
      <c r="G558" s="7">
        <f t="shared" si="31"/>
        <v>0</v>
      </c>
      <c r="H558" s="7">
        <f t="shared" si="32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30"/>
        <v>0</v>
      </c>
      <c r="G559" s="7">
        <f t="shared" si="31"/>
        <v>0</v>
      </c>
      <c r="H559" s="7">
        <f t="shared" si="32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30"/>
        <v>0</v>
      </c>
      <c r="G560" s="7">
        <f t="shared" si="31"/>
        <v>0</v>
      </c>
      <c r="H560" s="7">
        <f t="shared" si="32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30"/>
        <v>0</v>
      </c>
      <c r="G561" s="7">
        <f t="shared" si="31"/>
        <v>0</v>
      </c>
      <c r="H561" s="7">
        <f t="shared" si="32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30"/>
        <v>0</v>
      </c>
      <c r="G562" s="7">
        <f t="shared" si="31"/>
        <v>0</v>
      </c>
      <c r="H562" s="7">
        <f t="shared" si="32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30"/>
        <v>0</v>
      </c>
      <c r="G563" s="7">
        <f t="shared" si="31"/>
        <v>0</v>
      </c>
      <c r="H563" s="7">
        <f t="shared" si="32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30"/>
        <v>0</v>
      </c>
      <c r="G564" s="7">
        <f t="shared" si="31"/>
        <v>0</v>
      </c>
      <c r="H564" s="7">
        <f t="shared" si="32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ref="F617:F680" si="33">(D617*E617)/9507</f>
        <v>0</v>
      </c>
      <c r="G617" s="7">
        <f t="shared" ref="G617:G680" si="34">SUM(E617*0.7375)</f>
        <v>0</v>
      </c>
      <c r="H617" s="7">
        <f t="shared" ref="H617:H680" si="35">SUM(D617*G617)/5252</f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3"/>
        <v>0</v>
      </c>
      <c r="G618" s="7">
        <f t="shared" si="34"/>
        <v>0</v>
      </c>
      <c r="H618" s="7">
        <f t="shared" si="35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3"/>
        <v>0</v>
      </c>
      <c r="G619" s="7">
        <f t="shared" si="34"/>
        <v>0</v>
      </c>
      <c r="H619" s="7">
        <f t="shared" si="35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3"/>
        <v>0</v>
      </c>
      <c r="G620" s="7">
        <f t="shared" si="34"/>
        <v>0</v>
      </c>
      <c r="H620" s="7">
        <f t="shared" si="35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3"/>
        <v>0</v>
      </c>
      <c r="G621" s="7">
        <f t="shared" si="34"/>
        <v>0</v>
      </c>
      <c r="H621" s="7">
        <f t="shared" si="35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3"/>
        <v>0</v>
      </c>
      <c r="G622" s="7">
        <f t="shared" si="34"/>
        <v>0</v>
      </c>
      <c r="H622" s="7">
        <f t="shared" si="35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3"/>
        <v>0</v>
      </c>
      <c r="G623" s="7">
        <f t="shared" si="34"/>
        <v>0</v>
      </c>
      <c r="H623" s="7">
        <f t="shared" si="35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3"/>
        <v>0</v>
      </c>
      <c r="G624" s="7">
        <f t="shared" si="34"/>
        <v>0</v>
      </c>
      <c r="H624" s="7">
        <f t="shared" si="35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3"/>
        <v>0</v>
      </c>
      <c r="G625" s="7">
        <f t="shared" si="34"/>
        <v>0</v>
      </c>
      <c r="H625" s="7">
        <f t="shared" si="35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3"/>
        <v>0</v>
      </c>
      <c r="G626" s="7">
        <f t="shared" si="34"/>
        <v>0</v>
      </c>
      <c r="H626" s="7">
        <f t="shared" si="35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3"/>
        <v>0</v>
      </c>
      <c r="G627" s="7">
        <f t="shared" si="34"/>
        <v>0</v>
      </c>
      <c r="H627" s="7">
        <f t="shared" si="35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3"/>
        <v>0</v>
      </c>
      <c r="G628" s="7">
        <f t="shared" si="34"/>
        <v>0</v>
      </c>
      <c r="H628" s="7">
        <f t="shared" si="35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ref="F681:F744" si="36">(D681*E681)/9507</f>
        <v>0</v>
      </c>
      <c r="G681" s="7">
        <f t="shared" ref="G681:G744" si="37">SUM(E681*0.7375)</f>
        <v>0</v>
      </c>
      <c r="H681" s="7">
        <f t="shared" ref="H681:H744" si="38">SUM(D681*G681)/5252</f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6"/>
        <v>0</v>
      </c>
      <c r="G682" s="7">
        <f t="shared" si="37"/>
        <v>0</v>
      </c>
      <c r="H682" s="7">
        <f t="shared" si="38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6"/>
        <v>0</v>
      </c>
      <c r="G683" s="7">
        <f t="shared" si="37"/>
        <v>0</v>
      </c>
      <c r="H683" s="7">
        <f t="shared" si="38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6"/>
        <v>0</v>
      </c>
      <c r="G684" s="7">
        <f t="shared" si="37"/>
        <v>0</v>
      </c>
      <c r="H684" s="7">
        <f t="shared" si="38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6"/>
        <v>0</v>
      </c>
      <c r="G685" s="7">
        <f t="shared" si="37"/>
        <v>0</v>
      </c>
      <c r="H685" s="7">
        <f t="shared" si="38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6"/>
        <v>0</v>
      </c>
      <c r="G686" s="7">
        <f t="shared" si="37"/>
        <v>0</v>
      </c>
      <c r="H686" s="7">
        <f t="shared" si="38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6"/>
        <v>0</v>
      </c>
      <c r="G687" s="7">
        <f t="shared" si="37"/>
        <v>0</v>
      </c>
      <c r="H687" s="7">
        <f t="shared" si="38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6"/>
        <v>0</v>
      </c>
      <c r="G688" s="7">
        <f t="shared" si="37"/>
        <v>0</v>
      </c>
      <c r="H688" s="7">
        <f t="shared" si="38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6"/>
        <v>0</v>
      </c>
      <c r="G689" s="7">
        <f t="shared" si="37"/>
        <v>0</v>
      </c>
      <c r="H689" s="7">
        <f t="shared" si="38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6"/>
        <v>0</v>
      </c>
      <c r="G690" s="7">
        <f t="shared" si="37"/>
        <v>0</v>
      </c>
      <c r="H690" s="7">
        <f t="shared" si="38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6"/>
        <v>0</v>
      </c>
      <c r="G691" s="7">
        <f t="shared" si="37"/>
        <v>0</v>
      </c>
      <c r="H691" s="7">
        <f t="shared" si="38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6"/>
        <v>0</v>
      </c>
      <c r="G692" s="7">
        <f t="shared" si="37"/>
        <v>0</v>
      </c>
      <c r="H692" s="7">
        <f t="shared" si="38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ref="F745:F808" si="39">(D745*E745)/9507</f>
        <v>0</v>
      </c>
      <c r="G745" s="7">
        <f t="shared" ref="G745:G808" si="40">SUM(E745*0.7375)</f>
        <v>0</v>
      </c>
      <c r="H745" s="7">
        <f t="shared" ref="H745:H808" si="41">SUM(D745*G745)/5252</f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9"/>
        <v>0</v>
      </c>
      <c r="G746" s="7">
        <f t="shared" si="40"/>
        <v>0</v>
      </c>
      <c r="H746" s="7">
        <f t="shared" si="41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9"/>
        <v>0</v>
      </c>
      <c r="G747" s="7">
        <f t="shared" si="40"/>
        <v>0</v>
      </c>
      <c r="H747" s="7">
        <f t="shared" si="41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9"/>
        <v>0</v>
      </c>
      <c r="G748" s="7">
        <f t="shared" si="40"/>
        <v>0</v>
      </c>
      <c r="H748" s="7">
        <f t="shared" si="41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9"/>
        <v>0</v>
      </c>
      <c r="G749" s="7">
        <f t="shared" si="40"/>
        <v>0</v>
      </c>
      <c r="H749" s="7">
        <f t="shared" si="41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9"/>
        <v>0</v>
      </c>
      <c r="G750" s="7">
        <f t="shared" si="40"/>
        <v>0</v>
      </c>
      <c r="H750" s="7">
        <f t="shared" si="41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9"/>
        <v>0</v>
      </c>
      <c r="G751" s="7">
        <f t="shared" si="40"/>
        <v>0</v>
      </c>
      <c r="H751" s="7">
        <f t="shared" si="41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9"/>
        <v>0</v>
      </c>
      <c r="G752" s="7">
        <f t="shared" si="40"/>
        <v>0</v>
      </c>
      <c r="H752" s="7">
        <f t="shared" si="41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9"/>
        <v>0</v>
      </c>
      <c r="G753" s="7">
        <f t="shared" si="40"/>
        <v>0</v>
      </c>
      <c r="H753" s="7">
        <f t="shared" si="41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9"/>
        <v>0</v>
      </c>
      <c r="G754" s="7">
        <f t="shared" si="40"/>
        <v>0</v>
      </c>
      <c r="H754" s="7">
        <f t="shared" si="41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9"/>
        <v>0</v>
      </c>
      <c r="G755" s="7">
        <f t="shared" si="40"/>
        <v>0</v>
      </c>
      <c r="H755" s="7">
        <f t="shared" si="41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9"/>
        <v>0</v>
      </c>
      <c r="G756" s="7">
        <f t="shared" si="40"/>
        <v>0</v>
      </c>
      <c r="H756" s="7">
        <f t="shared" si="41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3:14"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3:14"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3:14"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3:14"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3:14"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3:14"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3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3:14"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3:14">
      <c r="C809"/>
      <c r="D809"/>
      <c r="E809"/>
      <c r="F809" s="8">
        <f t="shared" ref="F809:F872" si="42">(D809*E809)/9507</f>
        <v>0</v>
      </c>
      <c r="G809" s="7">
        <f t="shared" ref="G809:G872" si="43">SUM(E809*0.7375)</f>
        <v>0</v>
      </c>
      <c r="H809" s="7">
        <f t="shared" ref="H809:H872" si="44">SUM(D809*G809)/5252</f>
        <v>0</v>
      </c>
      <c r="J809"/>
      <c r="L809"/>
      <c r="M809"/>
      <c r="N809"/>
    </row>
    <row r="810" spans="3:14">
      <c r="C810"/>
      <c r="D810"/>
      <c r="E810"/>
      <c r="F810" s="8">
        <f t="shared" si="42"/>
        <v>0</v>
      </c>
      <c r="G810" s="7">
        <f t="shared" si="43"/>
        <v>0</v>
      </c>
      <c r="H810" s="7">
        <f t="shared" si="44"/>
        <v>0</v>
      </c>
      <c r="J810"/>
      <c r="L810"/>
      <c r="M810"/>
      <c r="N810"/>
    </row>
    <row r="811" spans="3:14">
      <c r="C811"/>
      <c r="D811"/>
      <c r="E811"/>
      <c r="F811" s="8">
        <f t="shared" si="42"/>
        <v>0</v>
      </c>
      <c r="G811" s="7">
        <f t="shared" si="43"/>
        <v>0</v>
      </c>
      <c r="H811" s="7">
        <f t="shared" si="44"/>
        <v>0</v>
      </c>
      <c r="J811"/>
      <c r="L811"/>
      <c r="M811"/>
      <c r="N811"/>
    </row>
    <row r="812" spans="3:14">
      <c r="C812"/>
      <c r="D812"/>
      <c r="E812"/>
      <c r="F812" s="8">
        <f t="shared" si="42"/>
        <v>0</v>
      </c>
      <c r="G812" s="7">
        <f t="shared" si="43"/>
        <v>0</v>
      </c>
      <c r="H812" s="7">
        <f t="shared" si="44"/>
        <v>0</v>
      </c>
      <c r="J812"/>
      <c r="L812"/>
      <c r="M812"/>
      <c r="N812"/>
    </row>
    <row r="813" spans="3:14">
      <c r="C813"/>
      <c r="D813"/>
      <c r="E813"/>
      <c r="F813" s="8">
        <f t="shared" si="42"/>
        <v>0</v>
      </c>
      <c r="G813" s="7">
        <f t="shared" si="43"/>
        <v>0</v>
      </c>
      <c r="H813" s="7">
        <f t="shared" si="44"/>
        <v>0</v>
      </c>
      <c r="J813"/>
      <c r="L813"/>
      <c r="M813"/>
      <c r="N813"/>
    </row>
    <row r="814" spans="3:14">
      <c r="C814"/>
      <c r="D814"/>
      <c r="E814"/>
      <c r="F814" s="8">
        <f t="shared" si="42"/>
        <v>0</v>
      </c>
      <c r="G814" s="7">
        <f t="shared" si="43"/>
        <v>0</v>
      </c>
      <c r="H814" s="7">
        <f t="shared" si="44"/>
        <v>0</v>
      </c>
      <c r="J814"/>
      <c r="L814"/>
      <c r="M814"/>
      <c r="N814"/>
    </row>
    <row r="815" spans="3:14">
      <c r="C815"/>
      <c r="D815"/>
      <c r="E815"/>
      <c r="F815" s="8">
        <f t="shared" si="42"/>
        <v>0</v>
      </c>
      <c r="G815" s="7">
        <f t="shared" si="43"/>
        <v>0</v>
      </c>
      <c r="H815" s="7">
        <f t="shared" si="44"/>
        <v>0</v>
      </c>
      <c r="J815"/>
      <c r="L815"/>
      <c r="M815"/>
      <c r="N815"/>
    </row>
    <row r="816" spans="3:14">
      <c r="C816"/>
      <c r="D816"/>
      <c r="E816"/>
      <c r="F816" s="8">
        <f t="shared" si="42"/>
        <v>0</v>
      </c>
      <c r="G816" s="7">
        <f t="shared" si="43"/>
        <v>0</v>
      </c>
      <c r="H816" s="7">
        <f t="shared" si="44"/>
        <v>0</v>
      </c>
      <c r="J816"/>
      <c r="L816"/>
      <c r="M816"/>
      <c r="N816"/>
    </row>
    <row r="817" spans="3:14">
      <c r="C817"/>
      <c r="D817"/>
      <c r="E817"/>
      <c r="F817" s="8">
        <f t="shared" si="42"/>
        <v>0</v>
      </c>
      <c r="G817" s="7">
        <f t="shared" si="43"/>
        <v>0</v>
      </c>
      <c r="H817" s="7">
        <f t="shared" si="44"/>
        <v>0</v>
      </c>
      <c r="J817"/>
      <c r="L817"/>
      <c r="M817"/>
      <c r="N817"/>
    </row>
    <row r="818" spans="3:14">
      <c r="C818"/>
      <c r="D818"/>
      <c r="E818"/>
      <c r="F818" s="8">
        <f t="shared" si="42"/>
        <v>0</v>
      </c>
      <c r="G818" s="7">
        <f t="shared" si="43"/>
        <v>0</v>
      </c>
      <c r="H818" s="7">
        <f t="shared" si="44"/>
        <v>0</v>
      </c>
      <c r="J818"/>
      <c r="L818"/>
      <c r="M818"/>
      <c r="N818"/>
    </row>
    <row r="819" spans="3:14">
      <c r="C819"/>
      <c r="D819"/>
      <c r="E819"/>
      <c r="F819" s="8">
        <f t="shared" si="42"/>
        <v>0</v>
      </c>
      <c r="G819" s="7">
        <f t="shared" si="43"/>
        <v>0</v>
      </c>
      <c r="H819" s="7">
        <f t="shared" si="44"/>
        <v>0</v>
      </c>
      <c r="J819"/>
      <c r="L819"/>
      <c r="M819"/>
      <c r="N819"/>
    </row>
    <row r="820" spans="3:14">
      <c r="C820"/>
      <c r="D820"/>
      <c r="E820"/>
      <c r="F820" s="8">
        <f t="shared" si="42"/>
        <v>0</v>
      </c>
      <c r="G820" s="7">
        <f t="shared" si="43"/>
        <v>0</v>
      </c>
      <c r="H820" s="7">
        <f t="shared" si="44"/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ref="F873:F936" si="45">(D873*E873)/9507</f>
        <v>0</v>
      </c>
      <c r="G873" s="7">
        <f t="shared" ref="G873:G936" si="46">SUM(E873*0.7375)</f>
        <v>0</v>
      </c>
      <c r="H873" s="7">
        <f t="shared" ref="H873:H936" si="47">SUM(D873*G873)/5252</f>
        <v>0</v>
      </c>
      <c r="J873"/>
      <c r="L873"/>
      <c r="M873"/>
      <c r="N873"/>
    </row>
    <row r="874" spans="3:14">
      <c r="C874"/>
      <c r="D874"/>
      <c r="E874"/>
      <c r="F874" s="8">
        <f t="shared" si="45"/>
        <v>0</v>
      </c>
      <c r="G874" s="7">
        <f t="shared" si="46"/>
        <v>0</v>
      </c>
      <c r="H874" s="7">
        <f t="shared" si="47"/>
        <v>0</v>
      </c>
      <c r="J874"/>
      <c r="L874"/>
      <c r="M874"/>
      <c r="N874"/>
    </row>
    <row r="875" spans="3:14">
      <c r="C875"/>
      <c r="D875"/>
      <c r="E875"/>
      <c r="F875" s="8">
        <f t="shared" si="45"/>
        <v>0</v>
      </c>
      <c r="G875" s="7">
        <f t="shared" si="46"/>
        <v>0</v>
      </c>
      <c r="H875" s="7">
        <f t="shared" si="47"/>
        <v>0</v>
      </c>
      <c r="J875"/>
      <c r="L875"/>
      <c r="M875"/>
      <c r="N875"/>
    </row>
    <row r="876" spans="3:14">
      <c r="C876"/>
      <c r="D876"/>
      <c r="E876"/>
      <c r="F876" s="8">
        <f t="shared" si="45"/>
        <v>0</v>
      </c>
      <c r="G876" s="7">
        <f t="shared" si="46"/>
        <v>0</v>
      </c>
      <c r="H876" s="7">
        <f t="shared" si="47"/>
        <v>0</v>
      </c>
      <c r="J876"/>
      <c r="L876"/>
      <c r="M876"/>
      <c r="N876"/>
    </row>
    <row r="877" spans="3:14">
      <c r="C877"/>
      <c r="D877"/>
      <c r="E877"/>
      <c r="F877" s="8">
        <f t="shared" si="45"/>
        <v>0</v>
      </c>
      <c r="G877" s="7">
        <f t="shared" si="46"/>
        <v>0</v>
      </c>
      <c r="H877" s="7">
        <f t="shared" si="47"/>
        <v>0</v>
      </c>
      <c r="J877"/>
      <c r="L877"/>
      <c r="M877"/>
      <c r="N877"/>
    </row>
    <row r="878" spans="3:14">
      <c r="C878"/>
      <c r="D878"/>
      <c r="E878"/>
      <c r="F878" s="8">
        <f t="shared" si="45"/>
        <v>0</v>
      </c>
      <c r="G878" s="7">
        <f t="shared" si="46"/>
        <v>0</v>
      </c>
      <c r="H878" s="7">
        <f t="shared" si="47"/>
        <v>0</v>
      </c>
      <c r="J878"/>
      <c r="L878"/>
      <c r="M878"/>
      <c r="N878"/>
    </row>
    <row r="879" spans="3:14">
      <c r="C879"/>
      <c r="D879"/>
      <c r="E879"/>
      <c r="F879" s="8">
        <f t="shared" si="45"/>
        <v>0</v>
      </c>
      <c r="G879" s="7">
        <f t="shared" si="46"/>
        <v>0</v>
      </c>
      <c r="H879" s="7">
        <f t="shared" si="47"/>
        <v>0</v>
      </c>
      <c r="J879"/>
      <c r="L879"/>
      <c r="M879"/>
      <c r="N879"/>
    </row>
    <row r="880" spans="3:14">
      <c r="C880"/>
      <c r="D880"/>
      <c r="E880"/>
      <c r="F880" s="8">
        <f t="shared" si="45"/>
        <v>0</v>
      </c>
      <c r="G880" s="7">
        <f t="shared" si="46"/>
        <v>0</v>
      </c>
      <c r="H880" s="7">
        <f t="shared" si="47"/>
        <v>0</v>
      </c>
      <c r="J880"/>
      <c r="L880"/>
      <c r="M880"/>
      <c r="N880"/>
    </row>
    <row r="881" spans="3:14">
      <c r="C881"/>
      <c r="D881"/>
      <c r="E881"/>
      <c r="F881" s="8">
        <f t="shared" si="45"/>
        <v>0</v>
      </c>
      <c r="G881" s="7">
        <f t="shared" si="46"/>
        <v>0</v>
      </c>
      <c r="H881" s="7">
        <f t="shared" si="47"/>
        <v>0</v>
      </c>
      <c r="J881"/>
      <c r="L881"/>
      <c r="M881"/>
      <c r="N881"/>
    </row>
    <row r="882" spans="3:14">
      <c r="C882"/>
      <c r="D882"/>
      <c r="E882"/>
      <c r="F882" s="8">
        <f t="shared" si="45"/>
        <v>0</v>
      </c>
      <c r="G882" s="7">
        <f t="shared" si="46"/>
        <v>0</v>
      </c>
      <c r="H882" s="7">
        <f t="shared" si="47"/>
        <v>0</v>
      </c>
      <c r="J882"/>
      <c r="L882"/>
      <c r="M882"/>
      <c r="N882"/>
    </row>
    <row r="883" spans="3:14">
      <c r="C883"/>
      <c r="D883"/>
      <c r="E883"/>
      <c r="F883" s="8">
        <f t="shared" si="45"/>
        <v>0</v>
      </c>
      <c r="G883" s="7">
        <f t="shared" si="46"/>
        <v>0</v>
      </c>
      <c r="H883" s="7">
        <f t="shared" si="47"/>
        <v>0</v>
      </c>
      <c r="J883"/>
      <c r="L883"/>
      <c r="M883"/>
      <c r="N883"/>
    </row>
    <row r="884" spans="3:14">
      <c r="C884"/>
      <c r="D884"/>
      <c r="E884"/>
      <c r="F884" s="8">
        <f t="shared" si="45"/>
        <v>0</v>
      </c>
      <c r="G884" s="7">
        <f t="shared" si="46"/>
        <v>0</v>
      </c>
      <c r="H884" s="7">
        <f t="shared" si="47"/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ref="F937:F1000" si="48">(D937*E937)/9507</f>
        <v>0</v>
      </c>
      <c r="G937" s="7">
        <f t="shared" ref="G937:G1000" si="49">SUM(E937*0.7375)</f>
        <v>0</v>
      </c>
      <c r="H937" s="7">
        <f t="shared" ref="H937:H1000" si="50">SUM(D937*G937)/5252</f>
        <v>0</v>
      </c>
      <c r="J937"/>
      <c r="L937"/>
      <c r="M937"/>
      <c r="N937"/>
    </row>
    <row r="938" spans="3:14">
      <c r="C938"/>
      <c r="D938"/>
      <c r="E938"/>
      <c r="F938" s="8">
        <f t="shared" si="48"/>
        <v>0</v>
      </c>
      <c r="G938" s="7">
        <f t="shared" si="49"/>
        <v>0</v>
      </c>
      <c r="H938" s="7">
        <f t="shared" si="50"/>
        <v>0</v>
      </c>
      <c r="J938"/>
      <c r="L938"/>
      <c r="M938"/>
      <c r="N938"/>
    </row>
    <row r="939" spans="3:14">
      <c r="C939"/>
      <c r="D939"/>
      <c r="E939"/>
      <c r="F939" s="8">
        <f t="shared" si="48"/>
        <v>0</v>
      </c>
      <c r="G939" s="7">
        <f t="shared" si="49"/>
        <v>0</v>
      </c>
      <c r="H939" s="7">
        <f t="shared" si="50"/>
        <v>0</v>
      </c>
      <c r="J939"/>
      <c r="L939"/>
      <c r="M939"/>
      <c r="N939"/>
    </row>
    <row r="940" spans="3:14">
      <c r="C940"/>
      <c r="D940"/>
      <c r="E940"/>
      <c r="F940" s="8">
        <f t="shared" si="48"/>
        <v>0</v>
      </c>
      <c r="G940" s="7">
        <f t="shared" si="49"/>
        <v>0</v>
      </c>
      <c r="H940" s="7">
        <f t="shared" si="50"/>
        <v>0</v>
      </c>
      <c r="J940"/>
      <c r="L940"/>
      <c r="M940"/>
      <c r="N940"/>
    </row>
    <row r="941" spans="3:14">
      <c r="C941"/>
      <c r="D941"/>
      <c r="E941"/>
      <c r="F941" s="8">
        <f t="shared" si="48"/>
        <v>0</v>
      </c>
      <c r="G941" s="7">
        <f t="shared" si="49"/>
        <v>0</v>
      </c>
      <c r="H941" s="7">
        <f t="shared" si="50"/>
        <v>0</v>
      </c>
      <c r="J941"/>
      <c r="L941"/>
      <c r="M941"/>
      <c r="N941"/>
    </row>
    <row r="942" spans="3:14">
      <c r="C942"/>
      <c r="D942"/>
      <c r="E942"/>
      <c r="F942" s="8">
        <f t="shared" si="48"/>
        <v>0</v>
      </c>
      <c r="G942" s="7">
        <f t="shared" si="49"/>
        <v>0</v>
      </c>
      <c r="H942" s="7">
        <f t="shared" si="50"/>
        <v>0</v>
      </c>
      <c r="J942"/>
      <c r="L942"/>
      <c r="M942"/>
      <c r="N942"/>
    </row>
    <row r="943" spans="3:14">
      <c r="C943"/>
      <c r="D943"/>
      <c r="E943"/>
      <c r="F943" s="8">
        <f t="shared" si="48"/>
        <v>0</v>
      </c>
      <c r="G943" s="7">
        <f t="shared" si="49"/>
        <v>0</v>
      </c>
      <c r="H943" s="7">
        <f t="shared" si="50"/>
        <v>0</v>
      </c>
      <c r="J943"/>
      <c r="L943"/>
      <c r="M943"/>
      <c r="N943"/>
    </row>
    <row r="944" spans="3:14">
      <c r="C944"/>
      <c r="D944"/>
      <c r="E944"/>
      <c r="F944" s="8">
        <f t="shared" si="48"/>
        <v>0</v>
      </c>
      <c r="G944" s="7">
        <f t="shared" si="49"/>
        <v>0</v>
      </c>
      <c r="H944" s="7">
        <f t="shared" si="50"/>
        <v>0</v>
      </c>
      <c r="J944"/>
      <c r="L944"/>
      <c r="M944"/>
      <c r="N944"/>
    </row>
    <row r="945" spans="3:14">
      <c r="C945"/>
      <c r="D945"/>
      <c r="E945"/>
      <c r="F945" s="8">
        <f t="shared" si="48"/>
        <v>0</v>
      </c>
      <c r="G945" s="7">
        <f t="shared" si="49"/>
        <v>0</v>
      </c>
      <c r="H945" s="7">
        <f t="shared" si="50"/>
        <v>0</v>
      </c>
      <c r="J945"/>
      <c r="L945"/>
      <c r="M945"/>
      <c r="N945"/>
    </row>
    <row r="946" spans="3:14">
      <c r="C946"/>
      <c r="D946"/>
      <c r="E946"/>
      <c r="F946" s="8">
        <f t="shared" si="48"/>
        <v>0</v>
      </c>
      <c r="G946" s="7">
        <f t="shared" si="49"/>
        <v>0</v>
      </c>
      <c r="H946" s="7">
        <f t="shared" si="50"/>
        <v>0</v>
      </c>
      <c r="J946"/>
      <c r="L946"/>
      <c r="M946"/>
      <c r="N946"/>
    </row>
    <row r="947" spans="3:14">
      <c r="C947"/>
      <c r="D947"/>
      <c r="E947"/>
      <c r="F947" s="8">
        <f t="shared" si="48"/>
        <v>0</v>
      </c>
      <c r="G947" s="7">
        <f t="shared" si="49"/>
        <v>0</v>
      </c>
      <c r="H947" s="7">
        <f t="shared" si="50"/>
        <v>0</v>
      </c>
      <c r="J947"/>
      <c r="L947"/>
      <c r="M947"/>
      <c r="N947"/>
    </row>
    <row r="948" spans="3:14">
      <c r="C948"/>
      <c r="D948"/>
      <c r="E948"/>
      <c r="F948" s="8">
        <f t="shared" si="48"/>
        <v>0</v>
      </c>
      <c r="G948" s="7">
        <f t="shared" si="49"/>
        <v>0</v>
      </c>
      <c r="H948" s="7">
        <f t="shared" si="50"/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ref="F1001:F1064" si="51">(D1001*E1001)/9507</f>
        <v>0</v>
      </c>
      <c r="G1001" s="7">
        <f t="shared" ref="G1001:G1064" si="52">SUM(E1001*0.7375)</f>
        <v>0</v>
      </c>
      <c r="H1001" s="7">
        <f t="shared" ref="H1001:H1064" si="53">SUM(D1001*G1001)/5252</f>
        <v>0</v>
      </c>
      <c r="J1001"/>
      <c r="L1001"/>
      <c r="M1001"/>
      <c r="N1001"/>
    </row>
    <row r="1002" spans="3:14">
      <c r="C1002"/>
      <c r="D1002"/>
      <c r="E1002"/>
      <c r="F1002" s="8">
        <f t="shared" si="51"/>
        <v>0</v>
      </c>
      <c r="G1002" s="7">
        <f t="shared" si="52"/>
        <v>0</v>
      </c>
      <c r="H1002" s="7">
        <f t="shared" si="53"/>
        <v>0</v>
      </c>
      <c r="J1002"/>
      <c r="L1002"/>
      <c r="M1002"/>
      <c r="N1002"/>
    </row>
    <row r="1003" spans="3:14">
      <c r="C1003"/>
      <c r="D1003"/>
      <c r="E1003"/>
      <c r="F1003" s="8">
        <f t="shared" si="51"/>
        <v>0</v>
      </c>
      <c r="G1003" s="7">
        <f t="shared" si="52"/>
        <v>0</v>
      </c>
      <c r="H1003" s="7">
        <f t="shared" si="53"/>
        <v>0</v>
      </c>
      <c r="J1003"/>
      <c r="L1003"/>
      <c r="M1003"/>
      <c r="N1003"/>
    </row>
    <row r="1004" spans="3:14">
      <c r="C1004"/>
      <c r="D1004"/>
      <c r="E1004"/>
      <c r="F1004" s="8">
        <f t="shared" si="51"/>
        <v>0</v>
      </c>
      <c r="G1004" s="7">
        <f t="shared" si="52"/>
        <v>0</v>
      </c>
      <c r="H1004" s="7">
        <f t="shared" si="53"/>
        <v>0</v>
      </c>
      <c r="J1004"/>
      <c r="L1004"/>
      <c r="M1004"/>
      <c r="N1004"/>
    </row>
    <row r="1005" spans="3:14">
      <c r="C1005"/>
      <c r="D1005"/>
      <c r="E1005"/>
      <c r="F1005" s="8">
        <f t="shared" si="51"/>
        <v>0</v>
      </c>
      <c r="G1005" s="7">
        <f t="shared" si="52"/>
        <v>0</v>
      </c>
      <c r="H1005" s="7">
        <f t="shared" si="53"/>
        <v>0</v>
      </c>
      <c r="J1005"/>
      <c r="L1005"/>
      <c r="M1005"/>
      <c r="N1005"/>
    </row>
    <row r="1006" spans="3:14">
      <c r="C1006"/>
      <c r="D1006"/>
      <c r="E1006"/>
      <c r="F1006" s="8">
        <f t="shared" si="51"/>
        <v>0</v>
      </c>
      <c r="G1006" s="7">
        <f t="shared" si="52"/>
        <v>0</v>
      </c>
      <c r="H1006" s="7">
        <f t="shared" si="53"/>
        <v>0</v>
      </c>
      <c r="J1006"/>
      <c r="L1006"/>
      <c r="M1006"/>
      <c r="N1006"/>
    </row>
    <row r="1007" spans="3:14">
      <c r="C1007"/>
      <c r="D1007"/>
      <c r="E1007"/>
      <c r="F1007" s="8">
        <f t="shared" si="51"/>
        <v>0</v>
      </c>
      <c r="G1007" s="7">
        <f t="shared" si="52"/>
        <v>0</v>
      </c>
      <c r="H1007" s="7">
        <f t="shared" si="53"/>
        <v>0</v>
      </c>
      <c r="J1007"/>
      <c r="L1007"/>
      <c r="M1007"/>
      <c r="N1007"/>
    </row>
    <row r="1008" spans="3:14">
      <c r="C1008"/>
      <c r="D1008"/>
      <c r="E1008"/>
      <c r="F1008" s="8">
        <f t="shared" si="51"/>
        <v>0</v>
      </c>
      <c r="G1008" s="7">
        <f t="shared" si="52"/>
        <v>0</v>
      </c>
      <c r="H1008" s="7">
        <f t="shared" si="53"/>
        <v>0</v>
      </c>
      <c r="J1008"/>
      <c r="L1008"/>
      <c r="M1008"/>
      <c r="N1008"/>
    </row>
    <row r="1009" spans="3:14">
      <c r="C1009"/>
      <c r="D1009"/>
      <c r="E1009"/>
      <c r="F1009" s="8">
        <f t="shared" si="51"/>
        <v>0</v>
      </c>
      <c r="G1009" s="7">
        <f t="shared" si="52"/>
        <v>0</v>
      </c>
      <c r="H1009" s="7">
        <f t="shared" si="53"/>
        <v>0</v>
      </c>
      <c r="J1009"/>
      <c r="L1009"/>
      <c r="M1009"/>
      <c r="N1009"/>
    </row>
    <row r="1010" spans="3:14">
      <c r="C1010"/>
      <c r="D1010"/>
      <c r="E1010"/>
      <c r="F1010" s="8">
        <f t="shared" si="51"/>
        <v>0</v>
      </c>
      <c r="G1010" s="7">
        <f t="shared" si="52"/>
        <v>0</v>
      </c>
      <c r="H1010" s="7">
        <f t="shared" si="53"/>
        <v>0</v>
      </c>
      <c r="J1010"/>
      <c r="L1010"/>
      <c r="M1010"/>
      <c r="N1010"/>
    </row>
    <row r="1011" spans="3:14">
      <c r="C1011"/>
      <c r="D1011"/>
      <c r="E1011"/>
      <c r="F1011" s="8">
        <f t="shared" si="51"/>
        <v>0</v>
      </c>
      <c r="G1011" s="7">
        <f t="shared" si="52"/>
        <v>0</v>
      </c>
      <c r="H1011" s="7">
        <f t="shared" si="53"/>
        <v>0</v>
      </c>
      <c r="J1011"/>
      <c r="L1011"/>
      <c r="M1011"/>
      <c r="N1011"/>
    </row>
    <row r="1012" spans="3:14">
      <c r="C1012"/>
      <c r="D1012"/>
      <c r="E1012"/>
      <c r="F1012" s="8">
        <f t="shared" si="51"/>
        <v>0</v>
      </c>
      <c r="G1012" s="7">
        <f t="shared" si="52"/>
        <v>0</v>
      </c>
      <c r="H1012" s="7">
        <f t="shared" si="53"/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ref="F1065:F1113" si="54">(D1065*E1065)/9507</f>
        <v>0</v>
      </c>
      <c r="G1065" s="7">
        <f t="shared" ref="G1065:G1113" si="55">SUM(E1065*0.7375)</f>
        <v>0</v>
      </c>
      <c r="H1065" s="7">
        <f t="shared" ref="H1065:H1113" si="56">SUM(D1065*G1065)/5252</f>
        <v>0</v>
      </c>
      <c r="J1065"/>
      <c r="L1065"/>
      <c r="M1065"/>
      <c r="N1065"/>
    </row>
    <row r="1066" spans="3:14">
      <c r="C1066"/>
      <c r="D1066"/>
      <c r="E1066"/>
      <c r="F1066" s="8">
        <f t="shared" si="54"/>
        <v>0</v>
      </c>
      <c r="G1066" s="7">
        <f t="shared" si="55"/>
        <v>0</v>
      </c>
      <c r="H1066" s="7">
        <f t="shared" si="56"/>
        <v>0</v>
      </c>
      <c r="J1066"/>
      <c r="L1066"/>
      <c r="M1066"/>
      <c r="N1066"/>
    </row>
    <row r="1067" spans="3:14">
      <c r="C1067"/>
      <c r="D1067"/>
      <c r="E1067"/>
      <c r="F1067" s="8">
        <f t="shared" si="54"/>
        <v>0</v>
      </c>
      <c r="G1067" s="7">
        <f t="shared" si="55"/>
        <v>0</v>
      </c>
      <c r="H1067" s="7">
        <f t="shared" si="56"/>
        <v>0</v>
      </c>
      <c r="J1067"/>
      <c r="L1067"/>
      <c r="M1067"/>
      <c r="N1067"/>
    </row>
    <row r="1068" spans="3:14">
      <c r="C1068"/>
      <c r="D1068"/>
      <c r="E1068"/>
      <c r="F1068" s="8">
        <f t="shared" si="54"/>
        <v>0</v>
      </c>
      <c r="G1068" s="7">
        <f t="shared" si="55"/>
        <v>0</v>
      </c>
      <c r="H1068" s="7">
        <f t="shared" si="56"/>
        <v>0</v>
      </c>
      <c r="J1068"/>
      <c r="L1068"/>
      <c r="M1068"/>
      <c r="N1068"/>
    </row>
    <row r="1069" spans="3:14">
      <c r="C1069"/>
      <c r="D1069"/>
      <c r="E1069"/>
      <c r="F1069" s="8">
        <f t="shared" si="54"/>
        <v>0</v>
      </c>
      <c r="G1069" s="7">
        <f t="shared" si="55"/>
        <v>0</v>
      </c>
      <c r="H1069" s="7">
        <f t="shared" si="56"/>
        <v>0</v>
      </c>
      <c r="J1069"/>
      <c r="L1069"/>
      <c r="M1069"/>
      <c r="N1069"/>
    </row>
    <row r="1070" spans="3:14">
      <c r="C1070"/>
      <c r="D1070"/>
      <c r="E1070"/>
      <c r="F1070" s="8">
        <f t="shared" si="54"/>
        <v>0</v>
      </c>
      <c r="G1070" s="7">
        <f t="shared" si="55"/>
        <v>0</v>
      </c>
      <c r="H1070" s="7">
        <f t="shared" si="56"/>
        <v>0</v>
      </c>
      <c r="J1070"/>
      <c r="L1070"/>
      <c r="M1070"/>
      <c r="N1070"/>
    </row>
    <row r="1071" spans="3:14">
      <c r="C1071"/>
      <c r="D1071"/>
      <c r="E1071"/>
      <c r="F1071" s="8">
        <f t="shared" si="54"/>
        <v>0</v>
      </c>
      <c r="G1071" s="7">
        <f t="shared" si="55"/>
        <v>0</v>
      </c>
      <c r="H1071" s="7">
        <f t="shared" si="56"/>
        <v>0</v>
      </c>
      <c r="J1071"/>
      <c r="L1071"/>
      <c r="M1071"/>
      <c r="N1071"/>
    </row>
    <row r="1072" spans="3:14">
      <c r="C1072"/>
      <c r="D1072"/>
      <c r="E1072"/>
      <c r="F1072" s="8">
        <f t="shared" si="54"/>
        <v>0</v>
      </c>
      <c r="G1072" s="7">
        <f t="shared" si="55"/>
        <v>0</v>
      </c>
      <c r="H1072" s="7">
        <f t="shared" si="56"/>
        <v>0</v>
      </c>
      <c r="J1072"/>
      <c r="L1072"/>
      <c r="M1072"/>
      <c r="N1072"/>
    </row>
    <row r="1073" spans="3:14">
      <c r="C1073"/>
      <c r="D1073"/>
      <c r="E1073"/>
      <c r="F1073" s="8">
        <f t="shared" si="54"/>
        <v>0</v>
      </c>
      <c r="G1073" s="7">
        <f t="shared" si="55"/>
        <v>0</v>
      </c>
      <c r="H1073" s="7">
        <f t="shared" si="56"/>
        <v>0</v>
      </c>
      <c r="J1073"/>
      <c r="L1073"/>
      <c r="M1073"/>
      <c r="N1073"/>
    </row>
    <row r="1074" spans="3:14">
      <c r="C1074"/>
      <c r="D1074"/>
      <c r="E1074"/>
      <c r="F1074" s="8">
        <f t="shared" si="54"/>
        <v>0</v>
      </c>
      <c r="G1074" s="7">
        <f t="shared" si="55"/>
        <v>0</v>
      </c>
      <c r="H1074" s="7">
        <f t="shared" si="56"/>
        <v>0</v>
      </c>
      <c r="J1074"/>
      <c r="L1074"/>
      <c r="M1074"/>
      <c r="N1074"/>
    </row>
    <row r="1075" spans="3:14">
      <c r="C1075"/>
      <c r="D1075"/>
      <c r="E1075"/>
      <c r="F1075" s="8">
        <f t="shared" si="54"/>
        <v>0</v>
      </c>
      <c r="G1075" s="7">
        <f t="shared" si="55"/>
        <v>0</v>
      </c>
      <c r="H1075" s="7">
        <f t="shared" si="56"/>
        <v>0</v>
      </c>
      <c r="J1075"/>
      <c r="L1075"/>
      <c r="M1075"/>
      <c r="N1075"/>
    </row>
    <row r="1076" spans="3:14">
      <c r="C1076"/>
      <c r="D1076"/>
      <c r="E1076"/>
      <c r="F1076" s="8">
        <f t="shared" si="54"/>
        <v>0</v>
      </c>
      <c r="G1076" s="7">
        <f t="shared" si="55"/>
        <v>0</v>
      </c>
      <c r="H1076" s="7">
        <f t="shared" si="56"/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35.6</v>
      </c>
      <c r="C3" s="6">
        <f t="shared" ref="C3:C9" si="0">(A3*B3)/9507</f>
        <v>3.7446092353003051</v>
      </c>
      <c r="D3" s="6">
        <f t="shared" ref="D3:D9" si="1">SUM(B3*0.7375)</f>
        <v>26.255000000000003</v>
      </c>
      <c r="E3" s="6">
        <f t="shared" ref="E3:E9" si="2">SUM(A3*D3)/5252</f>
        <v>4.9990479817212501</v>
      </c>
      <c r="F3" s="3">
        <v>81</v>
      </c>
      <c r="G3" s="3">
        <v>84</v>
      </c>
      <c r="H3" s="3">
        <v>45</v>
      </c>
      <c r="I3" s="3">
        <v>185</v>
      </c>
    </row>
    <row r="4" spans="1:9">
      <c r="A4" s="3">
        <f t="shared" ref="A4:A9" si="3">A3+1000</f>
        <v>2000</v>
      </c>
      <c r="B4" s="3">
        <v>49.8</v>
      </c>
      <c r="C4" s="6">
        <f t="shared" si="0"/>
        <v>10.476491006626697</v>
      </c>
      <c r="D4" s="6">
        <f t="shared" si="1"/>
        <v>36.727499999999999</v>
      </c>
      <c r="E4" s="6">
        <f t="shared" si="2"/>
        <v>13.986100533130235</v>
      </c>
      <c r="F4" s="3">
        <v>86</v>
      </c>
      <c r="G4" s="3">
        <v>86</v>
      </c>
      <c r="H4" s="3">
        <v>123</v>
      </c>
      <c r="I4" s="3">
        <v>250</v>
      </c>
    </row>
    <row r="5" spans="1:9">
      <c r="A5" s="3">
        <f t="shared" si="3"/>
        <v>3000</v>
      </c>
      <c r="B5" s="3">
        <v>55.8</v>
      </c>
      <c r="C5" s="6">
        <f t="shared" si="0"/>
        <v>17.608078258125591</v>
      </c>
      <c r="D5" s="6">
        <f t="shared" si="1"/>
        <v>41.152500000000003</v>
      </c>
      <c r="E5" s="6">
        <f t="shared" si="2"/>
        <v>23.506759329779136</v>
      </c>
      <c r="F5" s="3">
        <v>90</v>
      </c>
      <c r="G5" s="3">
        <v>86</v>
      </c>
      <c r="H5" s="3">
        <v>202</v>
      </c>
      <c r="I5" s="3">
        <v>276</v>
      </c>
    </row>
    <row r="6" spans="1:9">
      <c r="A6" s="3">
        <f t="shared" si="3"/>
        <v>4000</v>
      </c>
      <c r="B6" s="3">
        <v>68.8</v>
      </c>
      <c r="C6" s="6">
        <f t="shared" si="0"/>
        <v>28.947091616703482</v>
      </c>
      <c r="D6" s="6">
        <f t="shared" si="1"/>
        <v>50.74</v>
      </c>
      <c r="E6" s="6">
        <f t="shared" si="2"/>
        <v>38.644325971058642</v>
      </c>
      <c r="F6" s="3">
        <v>91</v>
      </c>
      <c r="G6" s="3">
        <v>88</v>
      </c>
      <c r="H6" s="3">
        <v>332</v>
      </c>
      <c r="I6" s="3">
        <v>308</v>
      </c>
    </row>
    <row r="7" spans="1:9">
      <c r="A7" s="3">
        <f t="shared" si="3"/>
        <v>5000</v>
      </c>
      <c r="B7" s="3">
        <v>57</v>
      </c>
      <c r="C7" s="6">
        <f t="shared" si="0"/>
        <v>29.977911012937835</v>
      </c>
      <c r="D7" s="6">
        <f t="shared" si="1"/>
        <v>42.037500000000001</v>
      </c>
      <c r="E7" s="6">
        <f t="shared" si="2"/>
        <v>40.020468392993145</v>
      </c>
      <c r="F7" s="3">
        <v>90</v>
      </c>
      <c r="G7" s="3">
        <v>86</v>
      </c>
      <c r="H7" s="3">
        <v>355</v>
      </c>
      <c r="I7" s="3">
        <v>318</v>
      </c>
    </row>
    <row r="8" spans="1:9">
      <c r="A8" s="3">
        <f t="shared" si="3"/>
        <v>6000</v>
      </c>
      <c r="B8" s="3">
        <v>42.8</v>
      </c>
      <c r="C8" s="6">
        <f t="shared" si="0"/>
        <v>27.011675607447142</v>
      </c>
      <c r="D8" s="6">
        <f t="shared" si="1"/>
        <v>31.565000000000001</v>
      </c>
      <c r="E8" s="6">
        <f t="shared" si="2"/>
        <v>36.060548362528557</v>
      </c>
      <c r="F8" s="3">
        <v>87</v>
      </c>
      <c r="G8" s="3">
        <v>74</v>
      </c>
      <c r="H8" s="3">
        <v>334</v>
      </c>
      <c r="I8" s="3">
        <v>302</v>
      </c>
    </row>
    <row r="9" spans="1:9">
      <c r="A9" s="3">
        <f t="shared" si="3"/>
        <v>7000</v>
      </c>
      <c r="B9" s="3">
        <v>31</v>
      </c>
      <c r="C9" s="6">
        <f t="shared" si="0"/>
        <v>22.825286630903545</v>
      </c>
      <c r="D9" s="6">
        <f t="shared" si="1"/>
        <v>22.862500000000001</v>
      </c>
      <c r="E9" s="6">
        <f t="shared" si="2"/>
        <v>30.471725057121098</v>
      </c>
      <c r="F9" s="3">
        <v>86</v>
      </c>
      <c r="G9" s="3">
        <v>67</v>
      </c>
      <c r="H9" s="3">
        <v>282</v>
      </c>
      <c r="I9" s="3">
        <v>258</v>
      </c>
    </row>
    <row r="15" spans="1:9">
      <c r="F15" s="23">
        <f>B3-(B3*0.048)</f>
        <v>33.891199999999998</v>
      </c>
    </row>
    <row r="16" spans="1:9">
      <c r="F16" s="23">
        <f t="shared" ref="F16:F20" si="4">B4-(B4*0.048)</f>
        <v>47.409599999999998</v>
      </c>
    </row>
    <row r="17" spans="6:6">
      <c r="F17" s="23">
        <f t="shared" si="4"/>
        <v>53.121600000000001</v>
      </c>
    </row>
    <row r="18" spans="6:6">
      <c r="F18" s="23">
        <f t="shared" si="4"/>
        <v>65.497599999999991</v>
      </c>
    </row>
    <row r="19" spans="6:6">
      <c r="F19" s="23">
        <f t="shared" si="4"/>
        <v>54.264000000000003</v>
      </c>
    </row>
    <row r="20" spans="6:6">
      <c r="F20" s="23">
        <f t="shared" si="4"/>
        <v>40.745599999999996</v>
      </c>
    </row>
    <row r="21" spans="6:6">
      <c r="F21" s="23">
        <f>B9-(B9*0.048)</f>
        <v>29.512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33.200000000000003</v>
      </c>
      <c r="C3" s="6">
        <f t="shared" ref="C3:C9" si="0">(A3*B3)/9507</f>
        <v>3.4921636688755653</v>
      </c>
      <c r="D3" s="6">
        <f t="shared" ref="D3:D9" si="1">SUM(B3*0.7375)</f>
        <v>24.485000000000003</v>
      </c>
      <c r="E3" s="6">
        <f t="shared" ref="E3:E9" si="2">SUM(A3*D3)/5252</f>
        <v>4.662033511043413</v>
      </c>
      <c r="F3" s="3">
        <v>81</v>
      </c>
      <c r="G3" s="3">
        <v>88</v>
      </c>
      <c r="H3" s="3">
        <v>41.5</v>
      </c>
      <c r="I3" s="3">
        <v>175</v>
      </c>
    </row>
    <row r="4" spans="1:9">
      <c r="A4" s="3">
        <f t="shared" ref="A4:A9" si="3">A3+1000</f>
        <v>2000</v>
      </c>
      <c r="B4" s="3">
        <v>35.6</v>
      </c>
      <c r="C4" s="6">
        <f t="shared" si="0"/>
        <v>7.4892184706006102</v>
      </c>
      <c r="D4" s="6">
        <f t="shared" si="1"/>
        <v>26.255000000000003</v>
      </c>
      <c r="E4" s="6">
        <f t="shared" si="2"/>
        <v>9.9980959634425002</v>
      </c>
      <c r="F4" s="3">
        <v>88</v>
      </c>
      <c r="G4" s="3">
        <v>86</v>
      </c>
      <c r="H4" s="3">
        <v>83</v>
      </c>
      <c r="I4" s="3">
        <v>184</v>
      </c>
    </row>
    <row r="5" spans="1:9">
      <c r="A5" s="3">
        <f t="shared" si="3"/>
        <v>3000</v>
      </c>
      <c r="B5" s="3">
        <v>36.799999999999997</v>
      </c>
      <c r="C5" s="6">
        <f t="shared" si="0"/>
        <v>11.612496055538022</v>
      </c>
      <c r="D5" s="6">
        <f t="shared" si="1"/>
        <v>27.14</v>
      </c>
      <c r="E5" s="6">
        <f t="shared" si="2"/>
        <v>15.502665651180502</v>
      </c>
      <c r="F5" s="3">
        <v>90</v>
      </c>
      <c r="G5" s="3">
        <v>88</v>
      </c>
      <c r="H5" s="3">
        <v>127</v>
      </c>
      <c r="I5" s="3">
        <v>193</v>
      </c>
    </row>
    <row r="6" spans="1:9">
      <c r="A6" s="3">
        <f t="shared" si="3"/>
        <v>4000</v>
      </c>
      <c r="B6" s="3">
        <v>33.200000000000003</v>
      </c>
      <c r="C6" s="6">
        <f t="shared" si="0"/>
        <v>13.968654675502261</v>
      </c>
      <c r="D6" s="6">
        <f t="shared" si="1"/>
        <v>24.485000000000003</v>
      </c>
      <c r="E6" s="6">
        <f t="shared" si="2"/>
        <v>18.648134044173652</v>
      </c>
      <c r="F6" s="3">
        <v>92</v>
      </c>
      <c r="G6" s="3">
        <v>87</v>
      </c>
      <c r="H6" s="3">
        <v>152</v>
      </c>
      <c r="I6" s="3">
        <v>180</v>
      </c>
    </row>
    <row r="7" spans="1:9">
      <c r="A7" s="3">
        <f t="shared" si="3"/>
        <v>5000</v>
      </c>
      <c r="B7" s="3">
        <v>34.4</v>
      </c>
      <c r="C7" s="6">
        <f t="shared" si="0"/>
        <v>18.091932260439677</v>
      </c>
      <c r="D7" s="6">
        <f t="shared" si="1"/>
        <v>25.37</v>
      </c>
      <c r="E7" s="6">
        <f t="shared" si="2"/>
        <v>24.152703731911654</v>
      </c>
      <c r="F7" s="3">
        <v>93</v>
      </c>
      <c r="G7" s="3">
        <v>86</v>
      </c>
      <c r="H7" s="3">
        <v>196</v>
      </c>
      <c r="I7" s="3">
        <v>182</v>
      </c>
    </row>
    <row r="8" spans="1:9">
      <c r="A8" s="3">
        <f t="shared" si="3"/>
        <v>6000</v>
      </c>
      <c r="B8" s="3">
        <v>33.200000000000003</v>
      </c>
      <c r="C8" s="6">
        <f t="shared" si="0"/>
        <v>20.952982013253397</v>
      </c>
      <c r="D8" s="6">
        <f t="shared" si="1"/>
        <v>24.485000000000003</v>
      </c>
      <c r="E8" s="6">
        <f t="shared" si="2"/>
        <v>27.972201066260478</v>
      </c>
      <c r="F8" s="3">
        <v>92</v>
      </c>
      <c r="G8" s="3">
        <v>86</v>
      </c>
      <c r="H8" s="3">
        <v>235</v>
      </c>
      <c r="I8" s="3">
        <v>215</v>
      </c>
    </row>
    <row r="9" spans="1:9">
      <c r="A9" s="3">
        <f t="shared" si="3"/>
        <v>7000</v>
      </c>
      <c r="B9" s="3">
        <v>27.4</v>
      </c>
      <c r="C9" s="6">
        <f t="shared" si="0"/>
        <v>20.174608183443777</v>
      </c>
      <c r="D9" s="6">
        <f t="shared" si="1"/>
        <v>20.2075</v>
      </c>
      <c r="E9" s="6">
        <f t="shared" si="2"/>
        <v>26.933073115003808</v>
      </c>
      <c r="F9" s="3">
        <v>88</v>
      </c>
      <c r="G9" s="3">
        <v>86</v>
      </c>
      <c r="H9" s="3">
        <v>230</v>
      </c>
      <c r="I9" s="3">
        <v>211</v>
      </c>
    </row>
    <row r="13" spans="1:9">
      <c r="F13" s="23">
        <f>B3-(B3*0.048)</f>
        <v>31.606400000000004</v>
      </c>
    </row>
    <row r="14" spans="1:9">
      <c r="F14" s="23">
        <f t="shared" ref="F14:F19" si="4">B4-(B4*0.048)</f>
        <v>33.891199999999998</v>
      </c>
    </row>
    <row r="15" spans="1:9">
      <c r="F15" s="23">
        <f t="shared" si="4"/>
        <v>35.0336</v>
      </c>
    </row>
    <row r="16" spans="1:9">
      <c r="F16" s="23">
        <f t="shared" si="4"/>
        <v>31.606400000000004</v>
      </c>
    </row>
    <row r="17" spans="6:6">
      <c r="F17" s="23">
        <f t="shared" si="4"/>
        <v>32.748799999999996</v>
      </c>
    </row>
    <row r="18" spans="6:6">
      <c r="F18" s="23">
        <f t="shared" si="4"/>
        <v>31.606400000000004</v>
      </c>
    </row>
    <row r="19" spans="6:6">
      <c r="F19" s="23">
        <f t="shared" si="4"/>
        <v>26.084799999999998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2012-12-10T18:45:02Z</cp:lastPrinted>
  <dcterms:created xsi:type="dcterms:W3CDTF">2009-05-07T18:21:17Z</dcterms:created>
  <dcterms:modified xsi:type="dcterms:W3CDTF">2012-12-12T18:04:31Z</dcterms:modified>
</cp:coreProperties>
</file>