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<sst xmlns="http://schemas.openxmlformats.org/spreadsheetml/2006/main" count="43" uniqueCount="13">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</sst>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5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8.8888888888888924E-3"/>
                  <c:y val="-2.8322440087145972E-2"/>
                </c:manualLayout>
              </c:layout>
              <c:showVal val="1"/>
            </c:dLbl>
            <c:dLbl>
              <c:idx val="15"/>
              <c:layout>
                <c:manualLayout>
                  <c:x val="5.9259259259259803E-3"/>
                  <c:y val="1.0893246187363793E-2"/>
                </c:manualLayout>
              </c:layout>
              <c:showVal val="1"/>
            </c:dLbl>
            <c:dLbl>
              <c:idx val="33"/>
              <c:layout>
                <c:manualLayout>
                  <c:x val="-6.666666666666668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data'!$D$3:$D$1667</c:f>
              <c:numCache>
                <c:formatCode>General</c:formatCode>
                <c:ptCount val="1651"/>
                <c:pt idx="0">
                  <c:v>53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60</c:v>
                </c:pt>
                <c:pt idx="5">
                  <c:v>327</c:v>
                </c:pt>
                <c:pt idx="6">
                  <c:v>602</c:v>
                </c:pt>
                <c:pt idx="7">
                  <c:v>876</c:v>
                </c:pt>
                <c:pt idx="8">
                  <c:v>1149</c:v>
                </c:pt>
                <c:pt idx="9">
                  <c:v>1419</c:v>
                </c:pt>
                <c:pt idx="10">
                  <c:v>1690</c:v>
                </c:pt>
                <c:pt idx="11">
                  <c:v>1960</c:v>
                </c:pt>
                <c:pt idx="12">
                  <c:v>2231</c:v>
                </c:pt>
                <c:pt idx="13">
                  <c:v>2507</c:v>
                </c:pt>
                <c:pt idx="14">
                  <c:v>2771</c:v>
                </c:pt>
                <c:pt idx="15">
                  <c:v>3023</c:v>
                </c:pt>
                <c:pt idx="16">
                  <c:v>3282</c:v>
                </c:pt>
                <c:pt idx="17">
                  <c:v>3536</c:v>
                </c:pt>
                <c:pt idx="18">
                  <c:v>3792</c:v>
                </c:pt>
                <c:pt idx="19">
                  <c:v>4057</c:v>
                </c:pt>
                <c:pt idx="20">
                  <c:v>4304</c:v>
                </c:pt>
                <c:pt idx="21">
                  <c:v>4568</c:v>
                </c:pt>
                <c:pt idx="22">
                  <c:v>4824</c:v>
                </c:pt>
                <c:pt idx="23">
                  <c:v>5071</c:v>
                </c:pt>
                <c:pt idx="24">
                  <c:v>5319</c:v>
                </c:pt>
                <c:pt idx="25">
                  <c:v>5550</c:v>
                </c:pt>
                <c:pt idx="26">
                  <c:v>5749</c:v>
                </c:pt>
                <c:pt idx="27">
                  <c:v>5936</c:v>
                </c:pt>
                <c:pt idx="28">
                  <c:v>6127</c:v>
                </c:pt>
                <c:pt idx="29">
                  <c:v>6427</c:v>
                </c:pt>
                <c:pt idx="30">
                  <c:v>6706</c:v>
                </c:pt>
                <c:pt idx="31">
                  <c:v>7144</c:v>
                </c:pt>
                <c:pt idx="32">
                  <c:v>7743</c:v>
                </c:pt>
                <c:pt idx="33">
                  <c:v>8000</c:v>
                </c:pt>
              </c:numCache>
            </c:numRef>
          </c:xVal>
          <c:yVal>
            <c:numRef>
              <c:f>'Peak data'!$G$3:$G$1667</c:f>
              <c:numCache>
                <c:formatCode>0.00</c:formatCode>
                <c:ptCount val="1651"/>
                <c:pt idx="0">
                  <c:v>54.28</c:v>
                </c:pt>
                <c:pt idx="1">
                  <c:v>54.28</c:v>
                </c:pt>
                <c:pt idx="2">
                  <c:v>54.28</c:v>
                </c:pt>
                <c:pt idx="3">
                  <c:v>54.28</c:v>
                </c:pt>
                <c:pt idx="4">
                  <c:v>54.28</c:v>
                </c:pt>
                <c:pt idx="5">
                  <c:v>54.28</c:v>
                </c:pt>
                <c:pt idx="6">
                  <c:v>53.39500000000001</c:v>
                </c:pt>
                <c:pt idx="7">
                  <c:v>51.625</c:v>
                </c:pt>
                <c:pt idx="8">
                  <c:v>50.74</c:v>
                </c:pt>
                <c:pt idx="9">
                  <c:v>49.854999999999997</c:v>
                </c:pt>
                <c:pt idx="10">
                  <c:v>48.970000000000006</c:v>
                </c:pt>
                <c:pt idx="11">
                  <c:v>48.970000000000006</c:v>
                </c:pt>
                <c:pt idx="12">
                  <c:v>48.970000000000006</c:v>
                </c:pt>
                <c:pt idx="13">
                  <c:v>48.085000000000008</c:v>
                </c:pt>
                <c:pt idx="14">
                  <c:v>48.085000000000008</c:v>
                </c:pt>
                <c:pt idx="15">
                  <c:v>47.2</c:v>
                </c:pt>
                <c:pt idx="16">
                  <c:v>43.807500000000005</c:v>
                </c:pt>
                <c:pt idx="17">
                  <c:v>40.267500000000005</c:v>
                </c:pt>
                <c:pt idx="18">
                  <c:v>35.842500000000001</c:v>
                </c:pt>
                <c:pt idx="19">
                  <c:v>31.565000000000001</c:v>
                </c:pt>
                <c:pt idx="20">
                  <c:v>28.025000000000002</c:v>
                </c:pt>
                <c:pt idx="21">
                  <c:v>24.485000000000003</c:v>
                </c:pt>
                <c:pt idx="22">
                  <c:v>21.977500000000003</c:v>
                </c:pt>
                <c:pt idx="23">
                  <c:v>19.322500000000002</c:v>
                </c:pt>
                <c:pt idx="24">
                  <c:v>15.782500000000001</c:v>
                </c:pt>
                <c:pt idx="25">
                  <c:v>13.127500000000001</c:v>
                </c:pt>
                <c:pt idx="26">
                  <c:v>11.505000000000001</c:v>
                </c:pt>
                <c:pt idx="27">
                  <c:v>9.7349999999999994</c:v>
                </c:pt>
                <c:pt idx="28">
                  <c:v>8.8500000000000014</c:v>
                </c:pt>
                <c:pt idx="29">
                  <c:v>7.9650000000000007</c:v>
                </c:pt>
                <c:pt idx="30">
                  <c:v>7.08</c:v>
                </c:pt>
                <c:pt idx="31">
                  <c:v>6.1950000000000003</c:v>
                </c:pt>
                <c:pt idx="32">
                  <c:v>5.3100000000000005</c:v>
                </c:pt>
                <c:pt idx="33">
                  <c:v>5.0150000000000006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</c:numCache>
            </c:numRef>
          </c:yVal>
        </c:ser>
        <c:axId val="164341248"/>
        <c:axId val="16434316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16"/>
              <c:layout>
                <c:manualLayout>
                  <c:x val="-2.9629629629629634E-2"/>
                  <c:y val="3.9215686274509803E-2"/>
                </c:manualLayout>
              </c:layout>
              <c:showVal val="1"/>
            </c:dLbl>
            <c:dLbl>
              <c:idx val="33"/>
              <c:layout>
                <c:manualLayout>
                  <c:x val="-6.2222222222222227E-2"/>
                  <c:y val="-3.7037037037036966E-2"/>
                </c:manualLayout>
              </c:layout>
              <c:showVal val="1"/>
            </c:dLbl>
            <c:delete val="1"/>
          </c:dLbls>
          <c:xVal>
            <c:numRef>
              <c:f>'Peak data'!$D$3:$D$4667</c:f>
              <c:numCache>
                <c:formatCode>General</c:formatCode>
                <c:ptCount val="4651"/>
                <c:pt idx="0">
                  <c:v>53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60</c:v>
                </c:pt>
                <c:pt idx="5">
                  <c:v>327</c:v>
                </c:pt>
                <c:pt idx="6">
                  <c:v>602</c:v>
                </c:pt>
                <c:pt idx="7">
                  <c:v>876</c:v>
                </c:pt>
                <c:pt idx="8">
                  <c:v>1149</c:v>
                </c:pt>
                <c:pt idx="9">
                  <c:v>1419</c:v>
                </c:pt>
                <c:pt idx="10">
                  <c:v>1690</c:v>
                </c:pt>
                <c:pt idx="11">
                  <c:v>1960</c:v>
                </c:pt>
                <c:pt idx="12">
                  <c:v>2231</c:v>
                </c:pt>
                <c:pt idx="13">
                  <c:v>2507</c:v>
                </c:pt>
                <c:pt idx="14">
                  <c:v>2771</c:v>
                </c:pt>
                <c:pt idx="15">
                  <c:v>3023</c:v>
                </c:pt>
                <c:pt idx="16">
                  <c:v>3282</c:v>
                </c:pt>
                <c:pt idx="17">
                  <c:v>3536</c:v>
                </c:pt>
                <c:pt idx="18">
                  <c:v>3792</c:v>
                </c:pt>
                <c:pt idx="19">
                  <c:v>4057</c:v>
                </c:pt>
                <c:pt idx="20">
                  <c:v>4304</c:v>
                </c:pt>
                <c:pt idx="21">
                  <c:v>4568</c:v>
                </c:pt>
                <c:pt idx="22">
                  <c:v>4824</c:v>
                </c:pt>
                <c:pt idx="23">
                  <c:v>5071</c:v>
                </c:pt>
                <c:pt idx="24">
                  <c:v>5319</c:v>
                </c:pt>
                <c:pt idx="25">
                  <c:v>5550</c:v>
                </c:pt>
                <c:pt idx="26">
                  <c:v>5749</c:v>
                </c:pt>
                <c:pt idx="27">
                  <c:v>5936</c:v>
                </c:pt>
                <c:pt idx="28">
                  <c:v>6127</c:v>
                </c:pt>
                <c:pt idx="29">
                  <c:v>6427</c:v>
                </c:pt>
                <c:pt idx="30">
                  <c:v>6706</c:v>
                </c:pt>
                <c:pt idx="31">
                  <c:v>7144</c:v>
                </c:pt>
                <c:pt idx="32">
                  <c:v>7743</c:v>
                </c:pt>
                <c:pt idx="33">
                  <c:v>8000</c:v>
                </c:pt>
              </c:numCache>
            </c:numRef>
          </c:xVal>
          <c:yVal>
            <c:numRef>
              <c:f>'Peak data'!$H$3:$H$1667</c:f>
              <c:numCache>
                <c:formatCode>0.00</c:formatCode>
                <c:ptCount val="1651"/>
                <c:pt idx="0">
                  <c:v>0.54776085300837773</c:v>
                </c:pt>
                <c:pt idx="1">
                  <c:v>0.55809596344249812</c:v>
                </c:pt>
                <c:pt idx="2">
                  <c:v>0.5684310738766184</c:v>
                </c:pt>
                <c:pt idx="3">
                  <c:v>0.57876618431073878</c:v>
                </c:pt>
                <c:pt idx="4">
                  <c:v>0.62010662604722011</c:v>
                </c:pt>
                <c:pt idx="5">
                  <c:v>3.37958111195735</c:v>
                </c:pt>
                <c:pt idx="6">
                  <c:v>6.1202951256664138</c:v>
                </c:pt>
                <c:pt idx="7">
                  <c:v>8.6107197258187362</c:v>
                </c:pt>
                <c:pt idx="8">
                  <c:v>11.100582635186596</c:v>
                </c:pt>
                <c:pt idx="9">
                  <c:v>13.469962871287128</c:v>
                </c:pt>
                <c:pt idx="10">
                  <c:v>15.757673267326734</c:v>
                </c:pt>
                <c:pt idx="11">
                  <c:v>18.275171363290177</c:v>
                </c:pt>
                <c:pt idx="12">
                  <c:v>20.801993526275705</c:v>
                </c:pt>
                <c:pt idx="13">
                  <c:v>22.952988385377001</c:v>
                </c:pt>
                <c:pt idx="14">
                  <c:v>25.370056169078453</c:v>
                </c:pt>
                <c:pt idx="15">
                  <c:v>27.167859862909371</c:v>
                </c:pt>
                <c:pt idx="16">
                  <c:v>27.375516945925366</c:v>
                </c:pt>
                <c:pt idx="17">
                  <c:v>27.110792079207922</c:v>
                </c:pt>
                <c:pt idx="18">
                  <c:v>25.878667174409749</c:v>
                </c:pt>
                <c:pt idx="19">
                  <c:v>24.382940784463063</c:v>
                </c:pt>
                <c:pt idx="20">
                  <c:v>22.966412795125667</c:v>
                </c:pt>
                <c:pt idx="21">
                  <c:v>21.296169078446308</c:v>
                </c:pt>
                <c:pt idx="22">
                  <c:v>20.186492764661082</c:v>
                </c:pt>
                <c:pt idx="23">
                  <c:v>18.656587490479819</c:v>
                </c:pt>
                <c:pt idx="24">
                  <c:v>15.983838061690786</c:v>
                </c:pt>
                <c:pt idx="25">
                  <c:v>13.872358149276467</c:v>
                </c:pt>
                <c:pt idx="26">
                  <c:v>12.593725247524754</c:v>
                </c:pt>
                <c:pt idx="27">
                  <c:v>11.002848438690023</c:v>
                </c:pt>
                <c:pt idx="28">
                  <c:v>10.324438309215539</c:v>
                </c:pt>
                <c:pt idx="29">
                  <c:v>9.7469640137090643</c:v>
                </c:pt>
                <c:pt idx="30">
                  <c:v>9.0400761614623004</c:v>
                </c:pt>
                <c:pt idx="31">
                  <c:v>8.4267098248286363</c:v>
                </c:pt>
                <c:pt idx="32">
                  <c:v>7.828509139375476</c:v>
                </c:pt>
                <c:pt idx="33">
                  <c:v>7.6389946686976407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9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8.8888888888888924E-3"/>
                  <c:y val="4.3572984749455305E-2"/>
                </c:manualLayout>
              </c:layout>
              <c:showVal val="1"/>
            </c:dLbl>
            <c:dLbl>
              <c:idx val="19"/>
              <c:layout>
                <c:manualLayout>
                  <c:x val="-7.4074074074074086E-3"/>
                  <c:y val="4.5751633986928116E-2"/>
                </c:manualLayout>
              </c:layout>
              <c:showVal val="1"/>
            </c:dLbl>
            <c:dLbl>
              <c:idx val="33"/>
              <c:layout>
                <c:manualLayout>
                  <c:x val="-6.8148148148148152E-2"/>
                  <c:y val="-2.614379084967321E-2"/>
                </c:manualLayout>
              </c:layout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53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60</c:v>
                </c:pt>
                <c:pt idx="5">
                  <c:v>327</c:v>
                </c:pt>
                <c:pt idx="6">
                  <c:v>602</c:v>
                </c:pt>
                <c:pt idx="7">
                  <c:v>876</c:v>
                </c:pt>
                <c:pt idx="8">
                  <c:v>1149</c:v>
                </c:pt>
                <c:pt idx="9">
                  <c:v>1419</c:v>
                </c:pt>
                <c:pt idx="10">
                  <c:v>1690</c:v>
                </c:pt>
                <c:pt idx="11">
                  <c:v>1960</c:v>
                </c:pt>
                <c:pt idx="12">
                  <c:v>2231</c:v>
                </c:pt>
                <c:pt idx="13">
                  <c:v>2507</c:v>
                </c:pt>
                <c:pt idx="14">
                  <c:v>2771</c:v>
                </c:pt>
                <c:pt idx="15">
                  <c:v>3023</c:v>
                </c:pt>
                <c:pt idx="16">
                  <c:v>3282</c:v>
                </c:pt>
                <c:pt idx="17">
                  <c:v>3536</c:v>
                </c:pt>
                <c:pt idx="18">
                  <c:v>3792</c:v>
                </c:pt>
                <c:pt idx="19">
                  <c:v>4057</c:v>
                </c:pt>
                <c:pt idx="20">
                  <c:v>4304</c:v>
                </c:pt>
                <c:pt idx="21">
                  <c:v>4568</c:v>
                </c:pt>
                <c:pt idx="22">
                  <c:v>4824</c:v>
                </c:pt>
                <c:pt idx="23">
                  <c:v>5071</c:v>
                </c:pt>
                <c:pt idx="24">
                  <c:v>5319</c:v>
                </c:pt>
                <c:pt idx="25">
                  <c:v>5550</c:v>
                </c:pt>
                <c:pt idx="26">
                  <c:v>5749</c:v>
                </c:pt>
                <c:pt idx="27">
                  <c:v>5936</c:v>
                </c:pt>
                <c:pt idx="28">
                  <c:v>6127</c:v>
                </c:pt>
                <c:pt idx="29">
                  <c:v>6427</c:v>
                </c:pt>
                <c:pt idx="30">
                  <c:v>6706</c:v>
                </c:pt>
                <c:pt idx="31">
                  <c:v>7144</c:v>
                </c:pt>
                <c:pt idx="32">
                  <c:v>7743</c:v>
                </c:pt>
                <c:pt idx="33">
                  <c:v>8000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49.03</c:v>
                </c:pt>
                <c:pt idx="1">
                  <c:v>49.03</c:v>
                </c:pt>
                <c:pt idx="2">
                  <c:v>49.03</c:v>
                </c:pt>
                <c:pt idx="3">
                  <c:v>48.96</c:v>
                </c:pt>
                <c:pt idx="4">
                  <c:v>49.03</c:v>
                </c:pt>
                <c:pt idx="5">
                  <c:v>48.37</c:v>
                </c:pt>
                <c:pt idx="6">
                  <c:v>47.78</c:v>
                </c:pt>
                <c:pt idx="7">
                  <c:v>47.19</c:v>
                </c:pt>
                <c:pt idx="8">
                  <c:v>46.52</c:v>
                </c:pt>
                <c:pt idx="9">
                  <c:v>45.79</c:v>
                </c:pt>
                <c:pt idx="10">
                  <c:v>45.19</c:v>
                </c:pt>
                <c:pt idx="11">
                  <c:v>44.46</c:v>
                </c:pt>
                <c:pt idx="12">
                  <c:v>43.72</c:v>
                </c:pt>
                <c:pt idx="13">
                  <c:v>43.13</c:v>
                </c:pt>
                <c:pt idx="14">
                  <c:v>43.2</c:v>
                </c:pt>
                <c:pt idx="15">
                  <c:v>42.68</c:v>
                </c:pt>
                <c:pt idx="16">
                  <c:v>42.61</c:v>
                </c:pt>
                <c:pt idx="17">
                  <c:v>42.09</c:v>
                </c:pt>
                <c:pt idx="18">
                  <c:v>42.09</c:v>
                </c:pt>
                <c:pt idx="19">
                  <c:v>42.24</c:v>
                </c:pt>
                <c:pt idx="20">
                  <c:v>41.35</c:v>
                </c:pt>
                <c:pt idx="21">
                  <c:v>41.8</c:v>
                </c:pt>
                <c:pt idx="22">
                  <c:v>41.28</c:v>
                </c:pt>
                <c:pt idx="23">
                  <c:v>41.35</c:v>
                </c:pt>
                <c:pt idx="24">
                  <c:v>41.43</c:v>
                </c:pt>
                <c:pt idx="25">
                  <c:v>41.8</c:v>
                </c:pt>
                <c:pt idx="26">
                  <c:v>41.8</c:v>
                </c:pt>
                <c:pt idx="27">
                  <c:v>42.09</c:v>
                </c:pt>
                <c:pt idx="28">
                  <c:v>42.17</c:v>
                </c:pt>
                <c:pt idx="29">
                  <c:v>42.83</c:v>
                </c:pt>
                <c:pt idx="30">
                  <c:v>43.72</c:v>
                </c:pt>
                <c:pt idx="31">
                  <c:v>44.31</c:v>
                </c:pt>
                <c:pt idx="32">
                  <c:v>43.72</c:v>
                </c:pt>
                <c:pt idx="33">
                  <c:v>44.1</c:v>
                </c:pt>
              </c:numCache>
            </c:numRef>
          </c:yVal>
        </c:ser>
        <c:axId val="164341248"/>
        <c:axId val="16434316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2.6666666666666672E-2"/>
                  <c:y val="-3.9215686274509803E-2"/>
                </c:manualLayout>
              </c:layout>
              <c:showVal val="1"/>
            </c:dLbl>
            <c:dLbl>
              <c:idx val="33"/>
              <c:layout>
                <c:manualLayout>
                  <c:x val="-7.7037037037037071E-2"/>
                  <c:y val="8.7145969498910701E-3"/>
                </c:manualLayout>
              </c:layout>
              <c:showVal val="1"/>
            </c:dLbl>
            <c:delete val="1"/>
          </c:dLbls>
          <c:xVal>
            <c:numRef>
              <c:f>'Peak data'!$D$3:$D$1667</c:f>
              <c:numCache>
                <c:formatCode>General</c:formatCode>
                <c:ptCount val="1651"/>
                <c:pt idx="0">
                  <c:v>53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60</c:v>
                </c:pt>
                <c:pt idx="5">
                  <c:v>327</c:v>
                </c:pt>
                <c:pt idx="6">
                  <c:v>602</c:v>
                </c:pt>
                <c:pt idx="7">
                  <c:v>876</c:v>
                </c:pt>
                <c:pt idx="8">
                  <c:v>1149</c:v>
                </c:pt>
                <c:pt idx="9">
                  <c:v>1419</c:v>
                </c:pt>
                <c:pt idx="10">
                  <c:v>1690</c:v>
                </c:pt>
                <c:pt idx="11">
                  <c:v>1960</c:v>
                </c:pt>
                <c:pt idx="12">
                  <c:v>2231</c:v>
                </c:pt>
                <c:pt idx="13">
                  <c:v>2507</c:v>
                </c:pt>
                <c:pt idx="14">
                  <c:v>2771</c:v>
                </c:pt>
                <c:pt idx="15">
                  <c:v>3023</c:v>
                </c:pt>
                <c:pt idx="16">
                  <c:v>3282</c:v>
                </c:pt>
                <c:pt idx="17">
                  <c:v>3536</c:v>
                </c:pt>
                <c:pt idx="18">
                  <c:v>3792</c:v>
                </c:pt>
                <c:pt idx="19">
                  <c:v>4057</c:v>
                </c:pt>
                <c:pt idx="20">
                  <c:v>4304</c:v>
                </c:pt>
                <c:pt idx="21">
                  <c:v>4568</c:v>
                </c:pt>
                <c:pt idx="22">
                  <c:v>4824</c:v>
                </c:pt>
                <c:pt idx="23">
                  <c:v>5071</c:v>
                </c:pt>
                <c:pt idx="24">
                  <c:v>5319</c:v>
                </c:pt>
                <c:pt idx="25">
                  <c:v>5550</c:v>
                </c:pt>
                <c:pt idx="26">
                  <c:v>5749</c:v>
                </c:pt>
                <c:pt idx="27">
                  <c:v>5936</c:v>
                </c:pt>
                <c:pt idx="28">
                  <c:v>6127</c:v>
                </c:pt>
                <c:pt idx="29">
                  <c:v>6427</c:v>
                </c:pt>
                <c:pt idx="30">
                  <c:v>6706</c:v>
                </c:pt>
                <c:pt idx="31">
                  <c:v>7144</c:v>
                </c:pt>
                <c:pt idx="32">
                  <c:v>7743</c:v>
                </c:pt>
                <c:pt idx="33">
                  <c:v>8000</c:v>
                </c:pt>
              </c:numCache>
            </c:numRef>
          </c:xVal>
          <c:yVal>
            <c:numRef>
              <c:f>'Peak data'!$B$3:$B$1667</c:f>
              <c:numCache>
                <c:formatCode>General</c:formatCode>
                <c:ptCount val="1651"/>
                <c:pt idx="0">
                  <c:v>77.400000000000006</c:v>
                </c:pt>
                <c:pt idx="1">
                  <c:v>77.5</c:v>
                </c:pt>
                <c:pt idx="2">
                  <c:v>76.8</c:v>
                </c:pt>
                <c:pt idx="3">
                  <c:v>77.3</c:v>
                </c:pt>
                <c:pt idx="4">
                  <c:v>78</c:v>
                </c:pt>
                <c:pt idx="5">
                  <c:v>77.3</c:v>
                </c:pt>
                <c:pt idx="6">
                  <c:v>80.599999999999994</c:v>
                </c:pt>
                <c:pt idx="7">
                  <c:v>125.8</c:v>
                </c:pt>
                <c:pt idx="8">
                  <c:v>168.9</c:v>
                </c:pt>
                <c:pt idx="9">
                  <c:v>213.8</c:v>
                </c:pt>
                <c:pt idx="10">
                  <c:v>259.89999999999998</c:v>
                </c:pt>
                <c:pt idx="11">
                  <c:v>307.8</c:v>
                </c:pt>
                <c:pt idx="12">
                  <c:v>356.4</c:v>
                </c:pt>
                <c:pt idx="13">
                  <c:v>406.4</c:v>
                </c:pt>
                <c:pt idx="14">
                  <c:v>458.2</c:v>
                </c:pt>
                <c:pt idx="15">
                  <c:v>495.7</c:v>
                </c:pt>
                <c:pt idx="16">
                  <c:v>506.2</c:v>
                </c:pt>
                <c:pt idx="17">
                  <c:v>495.2</c:v>
                </c:pt>
                <c:pt idx="18">
                  <c:v>484</c:v>
                </c:pt>
                <c:pt idx="19">
                  <c:v>480.5</c:v>
                </c:pt>
                <c:pt idx="20">
                  <c:v>469.1</c:v>
                </c:pt>
                <c:pt idx="21">
                  <c:v>462.2</c:v>
                </c:pt>
                <c:pt idx="22">
                  <c:v>443.6</c:v>
                </c:pt>
                <c:pt idx="23">
                  <c:v>424.5</c:v>
                </c:pt>
                <c:pt idx="24">
                  <c:v>400.1</c:v>
                </c:pt>
                <c:pt idx="25">
                  <c:v>383.9</c:v>
                </c:pt>
                <c:pt idx="26">
                  <c:v>358.7</c:v>
                </c:pt>
                <c:pt idx="27">
                  <c:v>345.9</c:v>
                </c:pt>
                <c:pt idx="28">
                  <c:v>331.9</c:v>
                </c:pt>
                <c:pt idx="29">
                  <c:v>303.10000000000002</c:v>
                </c:pt>
                <c:pt idx="30">
                  <c:v>287</c:v>
                </c:pt>
                <c:pt idx="31">
                  <c:v>267.8</c:v>
                </c:pt>
                <c:pt idx="32">
                  <c:v>232</c:v>
                </c:pt>
                <c:pt idx="33">
                  <c:v>224.6</c:v>
                </c:pt>
              </c:numCache>
            </c:numRef>
          </c:yVal>
        </c:ser>
        <c:axId val="164353152"/>
        <c:axId val="164354688"/>
      </c:scatterChart>
      <c:valAx>
        <c:axId val="16434124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43168"/>
        <c:crosses val="autoZero"/>
        <c:crossBetween val="midCat"/>
      </c:valAx>
      <c:valAx>
        <c:axId val="164343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41248"/>
        <c:crosses val="autoZero"/>
        <c:crossBetween val="midCat"/>
      </c:valAx>
      <c:valAx>
        <c:axId val="164353152"/>
        <c:scaling>
          <c:orientation val="minMax"/>
        </c:scaling>
        <c:delete val="1"/>
        <c:axPos val="b"/>
        <c:numFmt formatCode="General" sourceLinked="1"/>
        <c:tickLblPos val="none"/>
        <c:crossAx val="164354688"/>
        <c:crosses val="autoZero"/>
        <c:crossBetween val="midCat"/>
      </c:valAx>
      <c:valAx>
        <c:axId val="16435468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5315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3966599763264891"/>
          <c:w val="0.70880011665208542"/>
          <c:h val="4.2113975949084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024625255176437"/>
          <c:y val="0.16639476437994272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5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0370370370370372E-2"/>
                  <c:y val="-2.3965141612200435E-2"/>
                </c:manualLayout>
              </c:layout>
              <c:showVal val="1"/>
            </c:dLbl>
            <c:dLbl>
              <c:idx val="15"/>
              <c:layout>
                <c:manualLayout>
                  <c:x val="2.9629629629630175E-3"/>
                  <c:y val="6.5359477124183009E-3"/>
                </c:manualLayout>
              </c:layout>
              <c:showVal val="1"/>
            </c:dLbl>
            <c:dLbl>
              <c:idx val="33"/>
              <c:layout>
                <c:manualLayout>
                  <c:x val="-5.3333333333333351E-2"/>
                  <c:y val="-3.0501089324618657E-2"/>
                </c:manualLayout>
              </c:layout>
              <c:showVal val="1"/>
            </c:dLbl>
            <c:delete val="1"/>
          </c:dLbls>
          <c:xVal>
            <c:numRef>
              <c:f>'Peak data'!$D$3:$D$1113</c:f>
              <c:numCache>
                <c:formatCode>General</c:formatCode>
                <c:ptCount val="1097"/>
                <c:pt idx="0">
                  <c:v>53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60</c:v>
                </c:pt>
                <c:pt idx="5">
                  <c:v>327</c:v>
                </c:pt>
                <c:pt idx="6">
                  <c:v>602</c:v>
                </c:pt>
                <c:pt idx="7">
                  <c:v>876</c:v>
                </c:pt>
                <c:pt idx="8">
                  <c:v>1149</c:v>
                </c:pt>
                <c:pt idx="9">
                  <c:v>1419</c:v>
                </c:pt>
                <c:pt idx="10">
                  <c:v>1690</c:v>
                </c:pt>
                <c:pt idx="11">
                  <c:v>1960</c:v>
                </c:pt>
                <c:pt idx="12">
                  <c:v>2231</c:v>
                </c:pt>
                <c:pt idx="13">
                  <c:v>2507</c:v>
                </c:pt>
                <c:pt idx="14">
                  <c:v>2771</c:v>
                </c:pt>
                <c:pt idx="15">
                  <c:v>3023</c:v>
                </c:pt>
                <c:pt idx="16">
                  <c:v>3282</c:v>
                </c:pt>
                <c:pt idx="17">
                  <c:v>3536</c:v>
                </c:pt>
                <c:pt idx="18">
                  <c:v>3792</c:v>
                </c:pt>
                <c:pt idx="19">
                  <c:v>4057</c:v>
                </c:pt>
                <c:pt idx="20">
                  <c:v>4304</c:v>
                </c:pt>
                <c:pt idx="21">
                  <c:v>4568</c:v>
                </c:pt>
                <c:pt idx="22">
                  <c:v>4824</c:v>
                </c:pt>
                <c:pt idx="23">
                  <c:v>5071</c:v>
                </c:pt>
                <c:pt idx="24">
                  <c:v>5319</c:v>
                </c:pt>
                <c:pt idx="25">
                  <c:v>5550</c:v>
                </c:pt>
                <c:pt idx="26">
                  <c:v>5749</c:v>
                </c:pt>
                <c:pt idx="27">
                  <c:v>5936</c:v>
                </c:pt>
                <c:pt idx="28">
                  <c:v>6127</c:v>
                </c:pt>
                <c:pt idx="29">
                  <c:v>6427</c:v>
                </c:pt>
                <c:pt idx="30">
                  <c:v>6706</c:v>
                </c:pt>
                <c:pt idx="31">
                  <c:v>7144</c:v>
                </c:pt>
                <c:pt idx="32">
                  <c:v>7743</c:v>
                </c:pt>
                <c:pt idx="33">
                  <c:v>8000</c:v>
                </c:pt>
              </c:numCache>
            </c:numRef>
          </c:xVal>
          <c:yVal>
            <c:numRef>
              <c:f>'Peak data'!$E$3:$E$1113</c:f>
              <c:numCache>
                <c:formatCode>General</c:formatCode>
                <c:ptCount val="1097"/>
                <c:pt idx="0">
                  <c:v>73.599999999999994</c:v>
                </c:pt>
                <c:pt idx="1">
                  <c:v>73.599999999999994</c:v>
                </c:pt>
                <c:pt idx="2">
                  <c:v>73.599999999999994</c:v>
                </c:pt>
                <c:pt idx="3">
                  <c:v>73.599999999999994</c:v>
                </c:pt>
                <c:pt idx="4">
                  <c:v>73.599999999999994</c:v>
                </c:pt>
                <c:pt idx="5">
                  <c:v>73.599999999999994</c:v>
                </c:pt>
                <c:pt idx="6">
                  <c:v>72.400000000000006</c:v>
                </c:pt>
                <c:pt idx="7">
                  <c:v>70</c:v>
                </c:pt>
                <c:pt idx="8">
                  <c:v>68.8</c:v>
                </c:pt>
                <c:pt idx="9">
                  <c:v>67.599999999999994</c:v>
                </c:pt>
                <c:pt idx="10">
                  <c:v>66.400000000000006</c:v>
                </c:pt>
                <c:pt idx="11">
                  <c:v>66.400000000000006</c:v>
                </c:pt>
                <c:pt idx="12">
                  <c:v>66.400000000000006</c:v>
                </c:pt>
                <c:pt idx="13">
                  <c:v>65.2</c:v>
                </c:pt>
                <c:pt idx="14">
                  <c:v>65.2</c:v>
                </c:pt>
                <c:pt idx="15">
                  <c:v>64</c:v>
                </c:pt>
                <c:pt idx="16">
                  <c:v>59.4</c:v>
                </c:pt>
                <c:pt idx="17">
                  <c:v>54.6</c:v>
                </c:pt>
                <c:pt idx="18">
                  <c:v>48.6</c:v>
                </c:pt>
                <c:pt idx="19">
                  <c:v>42.8</c:v>
                </c:pt>
                <c:pt idx="20">
                  <c:v>38</c:v>
                </c:pt>
                <c:pt idx="21">
                  <c:v>33.200000000000003</c:v>
                </c:pt>
                <c:pt idx="22">
                  <c:v>29.8</c:v>
                </c:pt>
                <c:pt idx="23">
                  <c:v>26.2</c:v>
                </c:pt>
                <c:pt idx="24">
                  <c:v>21.4</c:v>
                </c:pt>
                <c:pt idx="25">
                  <c:v>17.8</c:v>
                </c:pt>
                <c:pt idx="26">
                  <c:v>15.6</c:v>
                </c:pt>
                <c:pt idx="27">
                  <c:v>13.2</c:v>
                </c:pt>
                <c:pt idx="28">
                  <c:v>12</c:v>
                </c:pt>
                <c:pt idx="29">
                  <c:v>10.8</c:v>
                </c:pt>
                <c:pt idx="30">
                  <c:v>9.6</c:v>
                </c:pt>
                <c:pt idx="31">
                  <c:v>8.4</c:v>
                </c:pt>
                <c:pt idx="32">
                  <c:v>7.2</c:v>
                </c:pt>
                <c:pt idx="33">
                  <c:v>6.8</c:v>
                </c:pt>
              </c:numCache>
            </c:numRef>
          </c:yVal>
        </c:ser>
        <c:axId val="165134336"/>
        <c:axId val="16513625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16"/>
              <c:layout>
                <c:manualLayout>
                  <c:x val="-2.222222222222223E-2"/>
                  <c:y val="-2.6143790849673134E-2"/>
                </c:manualLayout>
              </c:layout>
              <c:showVal val="1"/>
            </c:dLbl>
            <c:dLbl>
              <c:idx val="33"/>
              <c:layout>
                <c:manualLayout>
                  <c:x val="-5.9259259259259262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data'!$D$3:$D$1113</c:f>
              <c:numCache>
                <c:formatCode>General</c:formatCode>
                <c:ptCount val="1097"/>
                <c:pt idx="0">
                  <c:v>53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60</c:v>
                </c:pt>
                <c:pt idx="5">
                  <c:v>327</c:v>
                </c:pt>
                <c:pt idx="6">
                  <c:v>602</c:v>
                </c:pt>
                <c:pt idx="7">
                  <c:v>876</c:v>
                </c:pt>
                <c:pt idx="8">
                  <c:v>1149</c:v>
                </c:pt>
                <c:pt idx="9">
                  <c:v>1419</c:v>
                </c:pt>
                <c:pt idx="10">
                  <c:v>1690</c:v>
                </c:pt>
                <c:pt idx="11">
                  <c:v>1960</c:v>
                </c:pt>
                <c:pt idx="12">
                  <c:v>2231</c:v>
                </c:pt>
                <c:pt idx="13">
                  <c:v>2507</c:v>
                </c:pt>
                <c:pt idx="14">
                  <c:v>2771</c:v>
                </c:pt>
                <c:pt idx="15">
                  <c:v>3023</c:v>
                </c:pt>
                <c:pt idx="16">
                  <c:v>3282</c:v>
                </c:pt>
                <c:pt idx="17">
                  <c:v>3536</c:v>
                </c:pt>
                <c:pt idx="18">
                  <c:v>3792</c:v>
                </c:pt>
                <c:pt idx="19">
                  <c:v>4057</c:v>
                </c:pt>
                <c:pt idx="20">
                  <c:v>4304</c:v>
                </c:pt>
                <c:pt idx="21">
                  <c:v>4568</c:v>
                </c:pt>
                <c:pt idx="22">
                  <c:v>4824</c:v>
                </c:pt>
                <c:pt idx="23">
                  <c:v>5071</c:v>
                </c:pt>
                <c:pt idx="24">
                  <c:v>5319</c:v>
                </c:pt>
                <c:pt idx="25">
                  <c:v>5550</c:v>
                </c:pt>
                <c:pt idx="26">
                  <c:v>5749</c:v>
                </c:pt>
                <c:pt idx="27">
                  <c:v>5936</c:v>
                </c:pt>
                <c:pt idx="28">
                  <c:v>6127</c:v>
                </c:pt>
                <c:pt idx="29">
                  <c:v>6427</c:v>
                </c:pt>
                <c:pt idx="30">
                  <c:v>6706</c:v>
                </c:pt>
                <c:pt idx="31">
                  <c:v>7144</c:v>
                </c:pt>
                <c:pt idx="32">
                  <c:v>7743</c:v>
                </c:pt>
                <c:pt idx="33">
                  <c:v>8000</c:v>
                </c:pt>
              </c:numCache>
            </c:numRef>
          </c:xVal>
          <c:yVal>
            <c:numRef>
              <c:f>'Peak data'!$F$3:$F$1113</c:f>
              <c:numCache>
                <c:formatCode>0.00</c:formatCode>
                <c:ptCount val="1097"/>
                <c:pt idx="0">
                  <c:v>0.41030819396234353</c:v>
                </c:pt>
                <c:pt idx="1">
                  <c:v>0.41804985799936883</c:v>
                </c:pt>
                <c:pt idx="2">
                  <c:v>0.4257915220363942</c:v>
                </c:pt>
                <c:pt idx="3">
                  <c:v>0.43353318607341951</c:v>
                </c:pt>
                <c:pt idx="4">
                  <c:v>0.46449984222152096</c:v>
                </c:pt>
                <c:pt idx="5">
                  <c:v>2.531524140107289</c:v>
                </c:pt>
                <c:pt idx="6">
                  <c:v>4.584495634795414</c:v>
                </c:pt>
                <c:pt idx="7">
                  <c:v>6.4499842221520982</c:v>
                </c:pt>
                <c:pt idx="8">
                  <c:v>8.3150520668980743</c:v>
                </c:pt>
                <c:pt idx="9">
                  <c:v>10.089870621647206</c:v>
                </c:pt>
                <c:pt idx="10">
                  <c:v>11.803513200799413</c:v>
                </c:pt>
                <c:pt idx="11">
                  <c:v>13.689281581992217</c:v>
                </c:pt>
                <c:pt idx="12">
                  <c:v>15.582034290522776</c:v>
                </c:pt>
                <c:pt idx="13">
                  <c:v>17.193268118228673</c:v>
                </c:pt>
                <c:pt idx="14">
                  <c:v>19.003807720626909</c:v>
                </c:pt>
                <c:pt idx="15">
                  <c:v>20.350478594719679</c:v>
                </c:pt>
                <c:pt idx="16">
                  <c:v>20.506027137898389</c:v>
                </c:pt>
                <c:pt idx="17">
                  <c:v>20.30773114547176</c:v>
                </c:pt>
                <c:pt idx="18">
                  <c:v>19.384790154622909</c:v>
                </c:pt>
                <c:pt idx="19">
                  <c:v>18.264394656568843</c:v>
                </c:pt>
                <c:pt idx="20">
                  <c:v>17.203323866624594</c:v>
                </c:pt>
                <c:pt idx="21">
                  <c:v>15.952203639423583</c:v>
                </c:pt>
                <c:pt idx="22">
                  <c:v>15.120984537709058</c:v>
                </c:pt>
                <c:pt idx="23">
                  <c:v>13.974986851793414</c:v>
                </c:pt>
                <c:pt idx="24">
                  <c:v>11.972925213000945</c:v>
                </c:pt>
                <c:pt idx="25">
                  <c:v>10.391290627958346</c:v>
                </c:pt>
                <c:pt idx="26">
                  <c:v>9.4335121489428833</c:v>
                </c:pt>
                <c:pt idx="27">
                  <c:v>8.2418428526348997</c:v>
                </c:pt>
                <c:pt idx="28">
                  <c:v>7.7336699274219001</c:v>
                </c:pt>
                <c:pt idx="29">
                  <c:v>7.301104449353109</c:v>
                </c:pt>
                <c:pt idx="30">
                  <c:v>6.7715998737772169</c:v>
                </c:pt>
                <c:pt idx="31">
                  <c:v>6.3121489428841908</c:v>
                </c:pt>
                <c:pt idx="32">
                  <c:v>5.8640580624802778</c:v>
                </c:pt>
                <c:pt idx="33">
                  <c:v>5.7220995056274324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3"/>
            <c:marker>
              <c:symbol val="square"/>
              <c:size val="8"/>
            </c:marker>
          </c:dPt>
          <c:dPt>
            <c:idx val="19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4"/>
              <c:layout>
                <c:manualLayout>
                  <c:x val="-1.3333333333333334E-2"/>
                  <c:y val="-3.9215686274509803E-2"/>
                </c:manualLayout>
              </c:layout>
              <c:showVal val="1"/>
            </c:dLbl>
            <c:dLbl>
              <c:idx val="19"/>
              <c:layout>
                <c:manualLayout>
                  <c:x val="-4.4444444444444444E-3"/>
                  <c:y val="-3.2679738562091505E-2"/>
                </c:manualLayout>
              </c:layout>
              <c:showVal val="1"/>
            </c:dLbl>
            <c:dLbl>
              <c:idx val="33"/>
              <c:layout>
                <c:manualLayout>
                  <c:x val="-6.0740740740740741E-2"/>
                  <c:y val="-2.6143790849673203E-2"/>
                </c:manualLayout>
              </c:layout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53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60</c:v>
                </c:pt>
                <c:pt idx="5">
                  <c:v>327</c:v>
                </c:pt>
                <c:pt idx="6">
                  <c:v>602</c:v>
                </c:pt>
                <c:pt idx="7">
                  <c:v>876</c:v>
                </c:pt>
                <c:pt idx="8">
                  <c:v>1149</c:v>
                </c:pt>
                <c:pt idx="9">
                  <c:v>1419</c:v>
                </c:pt>
                <c:pt idx="10">
                  <c:v>1690</c:v>
                </c:pt>
                <c:pt idx="11">
                  <c:v>1960</c:v>
                </c:pt>
                <c:pt idx="12">
                  <c:v>2231</c:v>
                </c:pt>
                <c:pt idx="13">
                  <c:v>2507</c:v>
                </c:pt>
                <c:pt idx="14">
                  <c:v>2771</c:v>
                </c:pt>
                <c:pt idx="15">
                  <c:v>3023</c:v>
                </c:pt>
                <c:pt idx="16">
                  <c:v>3282</c:v>
                </c:pt>
                <c:pt idx="17">
                  <c:v>3536</c:v>
                </c:pt>
                <c:pt idx="18">
                  <c:v>3792</c:v>
                </c:pt>
                <c:pt idx="19">
                  <c:v>4057</c:v>
                </c:pt>
                <c:pt idx="20">
                  <c:v>4304</c:v>
                </c:pt>
                <c:pt idx="21">
                  <c:v>4568</c:v>
                </c:pt>
                <c:pt idx="22">
                  <c:v>4824</c:v>
                </c:pt>
                <c:pt idx="23">
                  <c:v>5071</c:v>
                </c:pt>
                <c:pt idx="24">
                  <c:v>5319</c:v>
                </c:pt>
                <c:pt idx="25">
                  <c:v>5550</c:v>
                </c:pt>
                <c:pt idx="26">
                  <c:v>5749</c:v>
                </c:pt>
                <c:pt idx="27">
                  <c:v>5936</c:v>
                </c:pt>
                <c:pt idx="28">
                  <c:v>6127</c:v>
                </c:pt>
                <c:pt idx="29">
                  <c:v>6427</c:v>
                </c:pt>
                <c:pt idx="30">
                  <c:v>6706</c:v>
                </c:pt>
                <c:pt idx="31">
                  <c:v>7144</c:v>
                </c:pt>
                <c:pt idx="32">
                  <c:v>7743</c:v>
                </c:pt>
                <c:pt idx="33">
                  <c:v>8000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49.03</c:v>
                </c:pt>
                <c:pt idx="1">
                  <c:v>49.03</c:v>
                </c:pt>
                <c:pt idx="2">
                  <c:v>49.03</c:v>
                </c:pt>
                <c:pt idx="3">
                  <c:v>48.96</c:v>
                </c:pt>
                <c:pt idx="4">
                  <c:v>49.03</c:v>
                </c:pt>
                <c:pt idx="5">
                  <c:v>48.37</c:v>
                </c:pt>
                <c:pt idx="6">
                  <c:v>47.78</c:v>
                </c:pt>
                <c:pt idx="7">
                  <c:v>47.19</c:v>
                </c:pt>
                <c:pt idx="8">
                  <c:v>46.52</c:v>
                </c:pt>
                <c:pt idx="9">
                  <c:v>45.79</c:v>
                </c:pt>
                <c:pt idx="10">
                  <c:v>45.19</c:v>
                </c:pt>
                <c:pt idx="11">
                  <c:v>44.46</c:v>
                </c:pt>
                <c:pt idx="12">
                  <c:v>43.72</c:v>
                </c:pt>
                <c:pt idx="13">
                  <c:v>43.13</c:v>
                </c:pt>
                <c:pt idx="14">
                  <c:v>43.2</c:v>
                </c:pt>
                <c:pt idx="15">
                  <c:v>42.68</c:v>
                </c:pt>
                <c:pt idx="16">
                  <c:v>42.61</c:v>
                </c:pt>
                <c:pt idx="17">
                  <c:v>42.09</c:v>
                </c:pt>
                <c:pt idx="18">
                  <c:v>42.09</c:v>
                </c:pt>
                <c:pt idx="19">
                  <c:v>42.24</c:v>
                </c:pt>
                <c:pt idx="20">
                  <c:v>41.35</c:v>
                </c:pt>
                <c:pt idx="21">
                  <c:v>41.8</c:v>
                </c:pt>
                <c:pt idx="22">
                  <c:v>41.28</c:v>
                </c:pt>
                <c:pt idx="23">
                  <c:v>41.35</c:v>
                </c:pt>
                <c:pt idx="24">
                  <c:v>41.43</c:v>
                </c:pt>
                <c:pt idx="25">
                  <c:v>41.8</c:v>
                </c:pt>
                <c:pt idx="26">
                  <c:v>41.8</c:v>
                </c:pt>
                <c:pt idx="27">
                  <c:v>42.09</c:v>
                </c:pt>
                <c:pt idx="28">
                  <c:v>42.17</c:v>
                </c:pt>
                <c:pt idx="29">
                  <c:v>42.83</c:v>
                </c:pt>
                <c:pt idx="30">
                  <c:v>43.72</c:v>
                </c:pt>
                <c:pt idx="31">
                  <c:v>44.31</c:v>
                </c:pt>
                <c:pt idx="32">
                  <c:v>43.72</c:v>
                </c:pt>
                <c:pt idx="33">
                  <c:v>44.1</c:v>
                </c:pt>
              </c:numCache>
            </c:numRef>
          </c:yVal>
        </c:ser>
        <c:axId val="165134336"/>
        <c:axId val="16513625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2.6666666666666672E-2"/>
                  <c:y val="-3.2679738562091512E-2"/>
                </c:manualLayout>
              </c:layout>
              <c:showVal val="1"/>
            </c:dLbl>
            <c:dLbl>
              <c:idx val="33"/>
              <c:layout>
                <c:manualLayout>
                  <c:x val="-7.2592592592592597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data'!$D$3:$D$1113</c:f>
              <c:numCache>
                <c:formatCode>General</c:formatCode>
                <c:ptCount val="1097"/>
                <c:pt idx="0">
                  <c:v>53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60</c:v>
                </c:pt>
                <c:pt idx="5">
                  <c:v>327</c:v>
                </c:pt>
                <c:pt idx="6">
                  <c:v>602</c:v>
                </c:pt>
                <c:pt idx="7">
                  <c:v>876</c:v>
                </c:pt>
                <c:pt idx="8">
                  <c:v>1149</c:v>
                </c:pt>
                <c:pt idx="9">
                  <c:v>1419</c:v>
                </c:pt>
                <c:pt idx="10">
                  <c:v>1690</c:v>
                </c:pt>
                <c:pt idx="11">
                  <c:v>1960</c:v>
                </c:pt>
                <c:pt idx="12">
                  <c:v>2231</c:v>
                </c:pt>
                <c:pt idx="13">
                  <c:v>2507</c:v>
                </c:pt>
                <c:pt idx="14">
                  <c:v>2771</c:v>
                </c:pt>
                <c:pt idx="15">
                  <c:v>3023</c:v>
                </c:pt>
                <c:pt idx="16">
                  <c:v>3282</c:v>
                </c:pt>
                <c:pt idx="17">
                  <c:v>3536</c:v>
                </c:pt>
                <c:pt idx="18">
                  <c:v>3792</c:v>
                </c:pt>
                <c:pt idx="19">
                  <c:v>4057</c:v>
                </c:pt>
                <c:pt idx="20">
                  <c:v>4304</c:v>
                </c:pt>
                <c:pt idx="21">
                  <c:v>4568</c:v>
                </c:pt>
                <c:pt idx="22">
                  <c:v>4824</c:v>
                </c:pt>
                <c:pt idx="23">
                  <c:v>5071</c:v>
                </c:pt>
                <c:pt idx="24">
                  <c:v>5319</c:v>
                </c:pt>
                <c:pt idx="25">
                  <c:v>5550</c:v>
                </c:pt>
                <c:pt idx="26">
                  <c:v>5749</c:v>
                </c:pt>
                <c:pt idx="27">
                  <c:v>5936</c:v>
                </c:pt>
                <c:pt idx="28">
                  <c:v>6127</c:v>
                </c:pt>
                <c:pt idx="29">
                  <c:v>6427</c:v>
                </c:pt>
                <c:pt idx="30">
                  <c:v>6706</c:v>
                </c:pt>
                <c:pt idx="31">
                  <c:v>7144</c:v>
                </c:pt>
                <c:pt idx="32">
                  <c:v>7743</c:v>
                </c:pt>
                <c:pt idx="33">
                  <c:v>8000</c:v>
                </c:pt>
              </c:numCache>
            </c:numRef>
          </c:xVal>
          <c:yVal>
            <c:numRef>
              <c:f>'Peak data'!$B$3:$B$232</c:f>
              <c:numCache>
                <c:formatCode>General</c:formatCode>
                <c:ptCount val="216"/>
                <c:pt idx="0">
                  <c:v>77.400000000000006</c:v>
                </c:pt>
                <c:pt idx="1">
                  <c:v>77.5</c:v>
                </c:pt>
                <c:pt idx="2">
                  <c:v>76.8</c:v>
                </c:pt>
                <c:pt idx="3">
                  <c:v>77.3</c:v>
                </c:pt>
                <c:pt idx="4">
                  <c:v>78</c:v>
                </c:pt>
                <c:pt idx="5">
                  <c:v>77.3</c:v>
                </c:pt>
                <c:pt idx="6">
                  <c:v>80.599999999999994</c:v>
                </c:pt>
                <c:pt idx="7">
                  <c:v>125.8</c:v>
                </c:pt>
                <c:pt idx="8">
                  <c:v>168.9</c:v>
                </c:pt>
                <c:pt idx="9">
                  <c:v>213.8</c:v>
                </c:pt>
                <c:pt idx="10">
                  <c:v>259.89999999999998</c:v>
                </c:pt>
                <c:pt idx="11">
                  <c:v>307.8</c:v>
                </c:pt>
                <c:pt idx="12">
                  <c:v>356.4</c:v>
                </c:pt>
                <c:pt idx="13">
                  <c:v>406.4</c:v>
                </c:pt>
                <c:pt idx="14">
                  <c:v>458.2</c:v>
                </c:pt>
                <c:pt idx="15">
                  <c:v>495.7</c:v>
                </c:pt>
                <c:pt idx="16">
                  <c:v>506.2</c:v>
                </c:pt>
                <c:pt idx="17">
                  <c:v>495.2</c:v>
                </c:pt>
                <c:pt idx="18">
                  <c:v>484</c:v>
                </c:pt>
                <c:pt idx="19">
                  <c:v>480.5</c:v>
                </c:pt>
                <c:pt idx="20">
                  <c:v>469.1</c:v>
                </c:pt>
                <c:pt idx="21">
                  <c:v>462.2</c:v>
                </c:pt>
                <c:pt idx="22">
                  <c:v>443.6</c:v>
                </c:pt>
                <c:pt idx="23">
                  <c:v>424.5</c:v>
                </c:pt>
                <c:pt idx="24">
                  <c:v>400.1</c:v>
                </c:pt>
                <c:pt idx="25">
                  <c:v>383.9</c:v>
                </c:pt>
                <c:pt idx="26">
                  <c:v>358.7</c:v>
                </c:pt>
                <c:pt idx="27">
                  <c:v>345.9</c:v>
                </c:pt>
                <c:pt idx="28">
                  <c:v>331.9</c:v>
                </c:pt>
                <c:pt idx="29">
                  <c:v>303.10000000000002</c:v>
                </c:pt>
                <c:pt idx="30">
                  <c:v>287</c:v>
                </c:pt>
                <c:pt idx="31">
                  <c:v>267.8</c:v>
                </c:pt>
                <c:pt idx="32">
                  <c:v>232</c:v>
                </c:pt>
                <c:pt idx="33">
                  <c:v>224.6</c:v>
                </c:pt>
              </c:numCache>
            </c:numRef>
          </c:yVal>
        </c:ser>
        <c:axId val="165154816"/>
        <c:axId val="165156352"/>
      </c:scatterChart>
      <c:valAx>
        <c:axId val="16513433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136256"/>
        <c:crosses val="autoZero"/>
        <c:crossBetween val="midCat"/>
      </c:valAx>
      <c:valAx>
        <c:axId val="165136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3147856517935252E-3"/>
              <c:y val="0.1477252843394575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134336"/>
        <c:crosses val="autoZero"/>
        <c:crossBetween val="midCat"/>
      </c:valAx>
      <c:valAx>
        <c:axId val="165154816"/>
        <c:scaling>
          <c:orientation val="minMax"/>
        </c:scaling>
        <c:delete val="1"/>
        <c:axPos val="b"/>
        <c:numFmt formatCode="General" sourceLinked="1"/>
        <c:tickLblPos val="none"/>
        <c:crossAx val="165156352"/>
        <c:crosses val="autoZero"/>
        <c:crossBetween val="midCat"/>
      </c:valAx>
      <c:valAx>
        <c:axId val="16515635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15481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74260717410328"/>
          <c:y val="0.94620194534506719"/>
          <c:w val="0.6683200933216682"/>
          <c:h val="4.2113975949084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74</c:v>
                </c:pt>
                <c:pt idx="1">
                  <c:v>83</c:v>
                </c:pt>
                <c:pt idx="2">
                  <c:v>84</c:v>
                </c:pt>
                <c:pt idx="3">
                  <c:v>92</c:v>
                </c:pt>
                <c:pt idx="4">
                  <c:v>93</c:v>
                </c:pt>
                <c:pt idx="5">
                  <c:v>84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82</c:v>
                </c:pt>
                <c:pt idx="5">
                  <c:v>80</c:v>
                </c:pt>
                <c:pt idx="6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30.4</c:v>
                </c:pt>
                <c:pt idx="1">
                  <c:v>68.5</c:v>
                </c:pt>
                <c:pt idx="2">
                  <c:v>103.5</c:v>
                </c:pt>
                <c:pt idx="3">
                  <c:v>155</c:v>
                </c:pt>
                <c:pt idx="4">
                  <c:v>162</c:v>
                </c:pt>
                <c:pt idx="5">
                  <c:v>190</c:v>
                </c:pt>
                <c:pt idx="6">
                  <c:v>165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113</c:v>
                </c:pt>
                <c:pt idx="1">
                  <c:v>128</c:v>
                </c:pt>
                <c:pt idx="2">
                  <c:v>130</c:v>
                </c:pt>
                <c:pt idx="3">
                  <c:v>146</c:v>
                </c:pt>
                <c:pt idx="4">
                  <c:v>148</c:v>
                </c:pt>
                <c:pt idx="5">
                  <c:v>178</c:v>
                </c:pt>
                <c:pt idx="6">
                  <c:v>150</c:v>
                </c:pt>
              </c:numCache>
            </c:numRef>
          </c:yVal>
        </c:ser>
        <c:axId val="164702464"/>
        <c:axId val="1647169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9.7349999999999994</c:v>
                </c:pt>
                <c:pt idx="2">
                  <c:v>9.7349999999999994</c:v>
                </c:pt>
                <c:pt idx="3">
                  <c:v>11.505000000000001</c:v>
                </c:pt>
                <c:pt idx="4">
                  <c:v>9.7349999999999994</c:v>
                </c:pt>
                <c:pt idx="5">
                  <c:v>8.8500000000000014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3.7071591774562074</c:v>
                </c:pt>
                <c:pt idx="2">
                  <c:v>5.5607387661843104</c:v>
                </c:pt>
                <c:pt idx="3">
                  <c:v>8.7623762376237622</c:v>
                </c:pt>
                <c:pt idx="4">
                  <c:v>9.2678979436405182</c:v>
                </c:pt>
                <c:pt idx="5">
                  <c:v>10.110434120335112</c:v>
                </c:pt>
                <c:pt idx="6">
                  <c:v>8.2568545316070061</c:v>
                </c:pt>
              </c:numCache>
            </c:numRef>
          </c:yVal>
        </c:ser>
        <c:axId val="164720000"/>
        <c:axId val="164718464"/>
      </c:scatterChart>
      <c:valAx>
        <c:axId val="1647024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716928"/>
        <c:crosses val="autoZero"/>
        <c:crossBetween val="midCat"/>
      </c:valAx>
      <c:valAx>
        <c:axId val="164716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702464"/>
        <c:crosses val="autoZero"/>
        <c:crossBetween val="midCat"/>
      </c:valAx>
      <c:valAx>
        <c:axId val="164718464"/>
        <c:scaling>
          <c:orientation val="minMax"/>
        </c:scaling>
        <c:axPos val="r"/>
        <c:numFmt formatCode="0.0" sourceLinked="0"/>
        <c:tickLblPos val="nextTo"/>
        <c:crossAx val="164720000"/>
        <c:crosses val="max"/>
        <c:crossBetween val="midCat"/>
      </c:valAx>
      <c:valAx>
        <c:axId val="164720000"/>
        <c:scaling>
          <c:orientation val="minMax"/>
        </c:scaling>
        <c:delete val="1"/>
        <c:axPos val="b"/>
        <c:numFmt formatCode="General" sourceLinked="1"/>
        <c:tickLblPos val="none"/>
        <c:crossAx val="1647184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74</c:v>
                </c:pt>
                <c:pt idx="1">
                  <c:v>83</c:v>
                </c:pt>
                <c:pt idx="2">
                  <c:v>84</c:v>
                </c:pt>
                <c:pt idx="3">
                  <c:v>92</c:v>
                </c:pt>
                <c:pt idx="4">
                  <c:v>93</c:v>
                </c:pt>
                <c:pt idx="5">
                  <c:v>84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82</c:v>
                </c:pt>
                <c:pt idx="5">
                  <c:v>80</c:v>
                </c:pt>
                <c:pt idx="6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30.4</c:v>
                </c:pt>
                <c:pt idx="1">
                  <c:v>68.5</c:v>
                </c:pt>
                <c:pt idx="2">
                  <c:v>103.5</c:v>
                </c:pt>
                <c:pt idx="3">
                  <c:v>155</c:v>
                </c:pt>
                <c:pt idx="4">
                  <c:v>162</c:v>
                </c:pt>
                <c:pt idx="5">
                  <c:v>190</c:v>
                </c:pt>
                <c:pt idx="6">
                  <c:v>165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113</c:v>
                </c:pt>
                <c:pt idx="1">
                  <c:v>128</c:v>
                </c:pt>
                <c:pt idx="2">
                  <c:v>130</c:v>
                </c:pt>
                <c:pt idx="3">
                  <c:v>146</c:v>
                </c:pt>
                <c:pt idx="4">
                  <c:v>148</c:v>
                </c:pt>
                <c:pt idx="5">
                  <c:v>178</c:v>
                </c:pt>
                <c:pt idx="6">
                  <c:v>150</c:v>
                </c:pt>
              </c:numCache>
            </c:numRef>
          </c:yVal>
        </c:ser>
        <c:axId val="165233024"/>
        <c:axId val="1652349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13.2</c:v>
                </c:pt>
                <c:pt idx="2">
                  <c:v>13.2</c:v>
                </c:pt>
                <c:pt idx="3">
                  <c:v>15.6</c:v>
                </c:pt>
                <c:pt idx="4">
                  <c:v>13.2</c:v>
                </c:pt>
                <c:pt idx="5">
                  <c:v>12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2.7769012306721361</c:v>
                </c:pt>
                <c:pt idx="2">
                  <c:v>4.1653518460082042</c:v>
                </c:pt>
                <c:pt idx="3">
                  <c:v>6.5635847270432315</c:v>
                </c:pt>
                <c:pt idx="4">
                  <c:v>6.9422530766803412</c:v>
                </c:pt>
                <c:pt idx="5">
                  <c:v>7.5733669927421898</c:v>
                </c:pt>
                <c:pt idx="6">
                  <c:v>6.1849163774061218</c:v>
                </c:pt>
              </c:numCache>
            </c:numRef>
          </c:yVal>
        </c:ser>
        <c:axId val="165254656"/>
        <c:axId val="165253120"/>
      </c:scatterChart>
      <c:valAx>
        <c:axId val="1652330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234944"/>
        <c:crosses val="autoZero"/>
        <c:crossBetween val="midCat"/>
      </c:valAx>
      <c:valAx>
        <c:axId val="165234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233024"/>
        <c:crosses val="autoZero"/>
        <c:crossBetween val="midCat"/>
      </c:valAx>
      <c:valAx>
        <c:axId val="165253120"/>
        <c:scaling>
          <c:orientation val="minMax"/>
        </c:scaling>
        <c:axPos val="r"/>
        <c:numFmt formatCode="0.0" sourceLinked="0"/>
        <c:tickLblPos val="nextTo"/>
        <c:crossAx val="165254656"/>
        <c:crosses val="max"/>
        <c:crossBetween val="midCat"/>
      </c:valAx>
      <c:valAx>
        <c:axId val="165254656"/>
        <c:scaling>
          <c:orientation val="minMax"/>
        </c:scaling>
        <c:delete val="1"/>
        <c:axPos val="b"/>
        <c:numFmt formatCode="General" sourceLinked="1"/>
        <c:tickLblPos val="none"/>
        <c:crossAx val="1652531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3403324585"/>
          <c:y val="0.16639476437994272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89</c:v>
                </c:pt>
                <c:pt idx="2">
                  <c:v>85</c:v>
                </c:pt>
                <c:pt idx="3">
                  <c:v>90</c:v>
                </c:pt>
                <c:pt idx="4">
                  <c:v>92</c:v>
                </c:pt>
                <c:pt idx="5">
                  <c:v>89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36.299999999999997</c:v>
                </c:pt>
                <c:pt idx="1">
                  <c:v>63</c:v>
                </c:pt>
                <c:pt idx="2">
                  <c:v>72</c:v>
                </c:pt>
                <c:pt idx="3">
                  <c:v>97</c:v>
                </c:pt>
                <c:pt idx="4">
                  <c:v>122</c:v>
                </c:pt>
                <c:pt idx="5">
                  <c:v>121</c:v>
                </c:pt>
                <c:pt idx="6">
                  <c:v>125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128</c:v>
                </c:pt>
                <c:pt idx="1">
                  <c:v>123</c:v>
                </c:pt>
                <c:pt idx="2">
                  <c:v>104</c:v>
                </c:pt>
                <c:pt idx="3">
                  <c:v>103</c:v>
                </c:pt>
                <c:pt idx="4">
                  <c:v>120</c:v>
                </c:pt>
                <c:pt idx="5">
                  <c:v>102</c:v>
                </c:pt>
                <c:pt idx="6">
                  <c:v>110</c:v>
                </c:pt>
              </c:numCache>
            </c:numRef>
          </c:yVal>
        </c:ser>
        <c:axId val="165583104"/>
        <c:axId val="16560166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9.7349999999999994</c:v>
                </c:pt>
                <c:pt idx="1">
                  <c:v>9.7349999999999994</c:v>
                </c:pt>
                <c:pt idx="2">
                  <c:v>7.08</c:v>
                </c:pt>
                <c:pt idx="3">
                  <c:v>7.08</c:v>
                </c:pt>
                <c:pt idx="4">
                  <c:v>7.9650000000000007</c:v>
                </c:pt>
                <c:pt idx="5">
                  <c:v>5.3100000000000005</c:v>
                </c:pt>
                <c:pt idx="6">
                  <c:v>5.3100000000000005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1.8535795887281037</c:v>
                </c:pt>
                <c:pt idx="1">
                  <c:v>3.7071591774562074</c:v>
                </c:pt>
                <c:pt idx="2">
                  <c:v>4.044173648134044</c:v>
                </c:pt>
                <c:pt idx="3">
                  <c:v>5.3922315308453923</c:v>
                </c:pt>
                <c:pt idx="4">
                  <c:v>7.5828255902513346</c:v>
                </c:pt>
                <c:pt idx="5">
                  <c:v>6.0662604722010673</c:v>
                </c:pt>
                <c:pt idx="6">
                  <c:v>7.0773038842345777</c:v>
                </c:pt>
              </c:numCache>
            </c:numRef>
          </c:yVal>
        </c:ser>
        <c:axId val="165604736"/>
        <c:axId val="165603200"/>
      </c:scatterChart>
      <c:valAx>
        <c:axId val="1655831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601664"/>
        <c:crosses val="autoZero"/>
        <c:crossBetween val="midCat"/>
      </c:valAx>
      <c:valAx>
        <c:axId val="165601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583104"/>
        <c:crosses val="autoZero"/>
        <c:crossBetween val="midCat"/>
      </c:valAx>
      <c:valAx>
        <c:axId val="165603200"/>
        <c:scaling>
          <c:orientation val="minMax"/>
        </c:scaling>
        <c:axPos val="r"/>
        <c:numFmt formatCode="0.0" sourceLinked="0"/>
        <c:tickLblPos val="nextTo"/>
        <c:crossAx val="165604736"/>
        <c:crosses val="max"/>
        <c:crossBetween val="midCat"/>
      </c:valAx>
      <c:valAx>
        <c:axId val="165604736"/>
        <c:scaling>
          <c:orientation val="minMax"/>
        </c:scaling>
        <c:delete val="1"/>
        <c:axPos val="b"/>
        <c:numFmt formatCode="General" sourceLinked="1"/>
        <c:tickLblPos val="none"/>
        <c:crossAx val="1656032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89</c:v>
                </c:pt>
                <c:pt idx="2">
                  <c:v>85</c:v>
                </c:pt>
                <c:pt idx="3">
                  <c:v>90</c:v>
                </c:pt>
                <c:pt idx="4">
                  <c:v>92</c:v>
                </c:pt>
                <c:pt idx="5">
                  <c:v>89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36.299999999999997</c:v>
                </c:pt>
                <c:pt idx="1">
                  <c:v>63</c:v>
                </c:pt>
                <c:pt idx="2">
                  <c:v>72</c:v>
                </c:pt>
                <c:pt idx="3">
                  <c:v>97</c:v>
                </c:pt>
                <c:pt idx="4">
                  <c:v>122</c:v>
                </c:pt>
                <c:pt idx="5">
                  <c:v>121</c:v>
                </c:pt>
                <c:pt idx="6">
                  <c:v>125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128</c:v>
                </c:pt>
                <c:pt idx="1">
                  <c:v>123</c:v>
                </c:pt>
                <c:pt idx="2">
                  <c:v>104</c:v>
                </c:pt>
                <c:pt idx="3">
                  <c:v>103</c:v>
                </c:pt>
                <c:pt idx="4">
                  <c:v>120</c:v>
                </c:pt>
                <c:pt idx="5">
                  <c:v>102</c:v>
                </c:pt>
                <c:pt idx="6">
                  <c:v>110</c:v>
                </c:pt>
              </c:numCache>
            </c:numRef>
          </c:yVal>
        </c:ser>
        <c:axId val="158105984"/>
        <c:axId val="1581079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13.2</c:v>
                </c:pt>
                <c:pt idx="1">
                  <c:v>13.2</c:v>
                </c:pt>
                <c:pt idx="2">
                  <c:v>9.6</c:v>
                </c:pt>
                <c:pt idx="3">
                  <c:v>9.6</c:v>
                </c:pt>
                <c:pt idx="4">
                  <c:v>10.8</c:v>
                </c:pt>
                <c:pt idx="5">
                  <c:v>7.2</c:v>
                </c:pt>
                <c:pt idx="6">
                  <c:v>7.2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1.3884506153360681</c:v>
                </c:pt>
                <c:pt idx="1">
                  <c:v>2.7769012306721361</c:v>
                </c:pt>
                <c:pt idx="2">
                  <c:v>3.0293467970968759</c:v>
                </c:pt>
                <c:pt idx="3">
                  <c:v>4.0391290627958343</c:v>
                </c:pt>
                <c:pt idx="4">
                  <c:v>5.6800252445566421</c:v>
                </c:pt>
                <c:pt idx="5">
                  <c:v>4.5440201956453139</c:v>
                </c:pt>
                <c:pt idx="6">
                  <c:v>5.3013568949195333</c:v>
                </c:pt>
              </c:numCache>
            </c:numRef>
          </c:yVal>
        </c:ser>
        <c:axId val="158131712"/>
        <c:axId val="158130176"/>
      </c:scatterChart>
      <c:valAx>
        <c:axId val="1581059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07904"/>
        <c:crosses val="autoZero"/>
        <c:crossBetween val="midCat"/>
      </c:valAx>
      <c:valAx>
        <c:axId val="158107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05984"/>
        <c:crosses val="autoZero"/>
        <c:crossBetween val="midCat"/>
      </c:valAx>
      <c:valAx>
        <c:axId val="158130176"/>
        <c:scaling>
          <c:orientation val="minMax"/>
        </c:scaling>
        <c:axPos val="r"/>
        <c:numFmt formatCode="0.0" sourceLinked="0"/>
        <c:tickLblPos val="nextTo"/>
        <c:crossAx val="158131712"/>
        <c:crosses val="max"/>
        <c:crossBetween val="midCat"/>
      </c:valAx>
      <c:valAx>
        <c:axId val="158131712"/>
        <c:scaling>
          <c:orientation val="minMax"/>
        </c:scaling>
        <c:delete val="1"/>
        <c:axPos val="b"/>
        <c:numFmt formatCode="General" sourceLinked="1"/>
        <c:tickLblPos val="none"/>
        <c:crossAx val="1581301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86</c:v>
                </c:pt>
                <c:pt idx="1">
                  <c:v>91</c:v>
                </c:pt>
                <c:pt idx="2">
                  <c:v>90</c:v>
                </c:pt>
                <c:pt idx="3">
                  <c:v>79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25.5</c:v>
                </c:pt>
                <c:pt idx="1">
                  <c:v>32</c:v>
                </c:pt>
                <c:pt idx="2">
                  <c:v>50</c:v>
                </c:pt>
                <c:pt idx="3">
                  <c:v>37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104</c:v>
                </c:pt>
                <c:pt idx="1">
                  <c:v>82</c:v>
                </c:pt>
                <c:pt idx="2">
                  <c:v>85</c:v>
                </c:pt>
                <c:pt idx="3">
                  <c:v>60</c:v>
                </c:pt>
              </c:numCache>
            </c:numRef>
          </c:yVal>
        </c:ser>
        <c:axId val="158198016"/>
        <c:axId val="15820838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5.3100000000000005</c:v>
                </c:pt>
                <c:pt idx="2">
                  <c:v>5.3100000000000005</c:v>
                </c:pt>
                <c:pt idx="3">
                  <c:v>2.6550000000000002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2.0220868240670224</c:v>
                </c:pt>
                <c:pt idx="2">
                  <c:v>3.0331302361005337</c:v>
                </c:pt>
                <c:pt idx="3">
                  <c:v>2.0220868240670224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8211456"/>
        <c:axId val="158209920"/>
      </c:scatterChart>
      <c:valAx>
        <c:axId val="15819801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208384"/>
        <c:crosses val="autoZero"/>
        <c:crossBetween val="midCat"/>
      </c:valAx>
      <c:valAx>
        <c:axId val="158208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98016"/>
        <c:crosses val="autoZero"/>
        <c:crossBetween val="midCat"/>
      </c:valAx>
      <c:valAx>
        <c:axId val="158209920"/>
        <c:scaling>
          <c:orientation val="minMax"/>
        </c:scaling>
        <c:axPos val="r"/>
        <c:numFmt formatCode="0.0" sourceLinked="0"/>
        <c:tickLblPos val="nextTo"/>
        <c:crossAx val="158211456"/>
        <c:crosses val="max"/>
        <c:crossBetween val="midCat"/>
      </c:valAx>
      <c:valAx>
        <c:axId val="158211456"/>
        <c:scaling>
          <c:orientation val="minMax"/>
        </c:scaling>
        <c:delete val="1"/>
        <c:axPos val="b"/>
        <c:numFmt formatCode="General" sourceLinked="1"/>
        <c:tickLblPos val="none"/>
        <c:crossAx val="1582099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86</c:v>
                </c:pt>
                <c:pt idx="1">
                  <c:v>91</c:v>
                </c:pt>
                <c:pt idx="2">
                  <c:v>90</c:v>
                </c:pt>
                <c:pt idx="3">
                  <c:v>79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25.5</c:v>
                </c:pt>
                <c:pt idx="1">
                  <c:v>32</c:v>
                </c:pt>
                <c:pt idx="2">
                  <c:v>50</c:v>
                </c:pt>
                <c:pt idx="3">
                  <c:v>37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104</c:v>
                </c:pt>
                <c:pt idx="1">
                  <c:v>82</c:v>
                </c:pt>
                <c:pt idx="2">
                  <c:v>85</c:v>
                </c:pt>
                <c:pt idx="3">
                  <c:v>60</c:v>
                </c:pt>
              </c:numCache>
            </c:numRef>
          </c:yVal>
        </c:ser>
        <c:axId val="158314880"/>
        <c:axId val="1583168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10.8</c:v>
                </c:pt>
                <c:pt idx="1">
                  <c:v>7.2</c:v>
                </c:pt>
                <c:pt idx="2">
                  <c:v>7.2</c:v>
                </c:pt>
                <c:pt idx="3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1.514673398548438</c:v>
                </c:pt>
                <c:pt idx="2">
                  <c:v>2.2720100978226569</c:v>
                </c:pt>
                <c:pt idx="3">
                  <c:v>1.514673398548438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8324224"/>
        <c:axId val="158322688"/>
      </c:scatterChart>
      <c:valAx>
        <c:axId val="158314880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316800"/>
        <c:crosses val="autoZero"/>
        <c:crossBetween val="midCat"/>
      </c:valAx>
      <c:valAx>
        <c:axId val="1583168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314880"/>
        <c:crosses val="autoZero"/>
        <c:crossBetween val="midCat"/>
      </c:valAx>
      <c:valAx>
        <c:axId val="158322688"/>
        <c:scaling>
          <c:orientation val="minMax"/>
        </c:scaling>
        <c:axPos val="r"/>
        <c:numFmt formatCode="0.0" sourceLinked="0"/>
        <c:tickLblPos val="nextTo"/>
        <c:crossAx val="158324224"/>
        <c:crosses val="max"/>
        <c:crossBetween val="midCat"/>
      </c:valAx>
      <c:valAx>
        <c:axId val="158324224"/>
        <c:scaling>
          <c:orientation val="minMax"/>
        </c:scaling>
        <c:delete val="1"/>
        <c:axPos val="b"/>
        <c:numFmt formatCode="General" sourceLinked="1"/>
        <c:tickLblPos val="none"/>
        <c:crossAx val="1583226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" y="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0.24111</cdr:x>
      <cdr:y>0</cdr:y>
    </cdr:from>
    <cdr:to>
      <cdr:x>0.79556</cdr:x>
      <cdr:y>0.18464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6915" y="-28575"/>
          <a:ext cx="4753023" cy="1076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0.04777</cdr:x>
      <cdr:y>0.02615</cdr:y>
    </cdr:from>
    <cdr:to>
      <cdr:x>0.26999</cdr:x>
      <cdr:y>0.13889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9537" y="152424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0.22222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295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0.97112</cdr:x>
      <cdr:y>0.23366</cdr:y>
    </cdr:from>
    <cdr:to>
      <cdr:x>1</cdr:x>
      <cdr:y>0.77287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43938" y="13620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0.01307</cdr:y>
    </cdr:from>
    <cdr:to>
      <cdr:x>0.28</cdr:x>
      <cdr:y>0.12581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95300" y="762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0.25778</cdr:x>
      <cdr:y>0</cdr:y>
    </cdr:from>
    <cdr:to>
      <cdr:x>0.79667</cdr:x>
      <cdr:y>0.18628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09829" y="-28575"/>
          <a:ext cx="4619634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0.04667</cdr:x>
      <cdr:y>0.02614</cdr:y>
    </cdr:from>
    <cdr:to>
      <cdr:x>0.26889</cdr:x>
      <cdr:y>0.13888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0088" y="152377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0.23203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352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0.01797</cdr:y>
    </cdr:from>
    <cdr:to>
      <cdr:x>0.28333</cdr:x>
      <cdr:y>0.13071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23875" y="1047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48 Volts/450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0.00222</cdr:x>
      <cdr:y>0.11765</cdr:y>
    </cdr:from>
    <cdr:to>
      <cdr:x>0.04333</cdr:x>
      <cdr:y>0.83007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040" y="685800"/>
          <a:ext cx="352416" cy="415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48 Volts/450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0.24889</cdr:x>
      <cdr:y>0</cdr:y>
    </cdr:from>
    <cdr:to>
      <cdr:x>0.79556</cdr:x>
      <cdr:y>0.17647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33610" y="-19050"/>
          <a:ext cx="4686328" cy="1028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0.01144</cdr:y>
    </cdr:from>
    <cdr:to>
      <cdr:x>0.27778</cdr:x>
      <cdr:y>0.12418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6250" y="666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0.28222</cdr:x>
      <cdr:y>0</cdr:y>
    </cdr:from>
    <cdr:to>
      <cdr:x>0.79667</cdr:x>
      <cdr:y>0.17974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19340" y="-28575"/>
          <a:ext cx="4410123" cy="1047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0.96334</cdr:x>
      <cdr:y>0.24346</cdr:y>
    </cdr:from>
    <cdr:to>
      <cdr:x>0.99222</cdr:x>
      <cdr:y>0.78267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58213" y="14192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0.02124</cdr:y>
    </cdr:from>
    <cdr:to>
      <cdr:x>0.28</cdr:x>
      <cdr:y>0.13398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95300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3"/>
  <sheetViews>
    <sheetView workbookViewId="0">
      <pane ySplit="2" topLeftCell="A3" activePane="bottomLeft" state="frozen"/>
      <selection pane="bottomLeft" activeCell="D19" sqref="D19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49.03</v>
      </c>
      <c r="B3">
        <v>77.400000000000006</v>
      </c>
      <c r="C3">
        <v>454.9</v>
      </c>
      <c r="D3">
        <v>53</v>
      </c>
      <c r="E3">
        <v>73.599999999999994</v>
      </c>
      <c r="F3" s="8">
        <f t="shared" ref="F3:F232" si="0">(D3*E3)/9507</f>
        <v>0.41030819396234353</v>
      </c>
      <c r="G3" s="7">
        <f t="shared" ref="G3:G232" si="1">SUM(E3*0.7375)</f>
        <v>54.28</v>
      </c>
      <c r="H3" s="7">
        <f t="shared" ref="H3:H232" si="2">SUM(D3*G3)/5252</f>
        <v>0.54776085300837773</v>
      </c>
      <c r="I3" s="9"/>
      <c r="J3" s="5"/>
      <c r="L3" s="4"/>
      <c r="M3" s="4"/>
      <c r="N3" s="4"/>
    </row>
    <row r="4" spans="1:14" s="3" customFormat="1" ht="12.75" customHeight="1">
      <c r="A4">
        <v>49.03</v>
      </c>
      <c r="B4">
        <v>77.5</v>
      </c>
      <c r="C4">
        <v>454.8</v>
      </c>
      <c r="D4">
        <v>54</v>
      </c>
      <c r="E4">
        <v>73.599999999999994</v>
      </c>
      <c r="F4" s="8">
        <f t="shared" ref="F4:F50" si="3">(D4*E4)/9507</f>
        <v>0.41804985799936883</v>
      </c>
      <c r="G4" s="7">
        <f t="shared" ref="G4:G50" si="4">SUM(E4*0.7375)</f>
        <v>54.28</v>
      </c>
      <c r="H4" s="7">
        <f t="shared" ref="H4:H50" si="5">SUM(D4*G4)/5252</f>
        <v>0.55809596344249812</v>
      </c>
      <c r="I4" s="9"/>
      <c r="J4" s="5"/>
      <c r="L4" s="4"/>
      <c r="M4" s="4"/>
      <c r="N4" s="4"/>
    </row>
    <row r="5" spans="1:14" s="3" customFormat="1" ht="12.75" customHeight="1">
      <c r="A5">
        <v>49.03</v>
      </c>
      <c r="B5">
        <v>76.8</v>
      </c>
      <c r="C5">
        <v>454.3</v>
      </c>
      <c r="D5">
        <v>55</v>
      </c>
      <c r="E5">
        <v>73.599999999999994</v>
      </c>
      <c r="F5" s="8">
        <f t="shared" si="3"/>
        <v>0.4257915220363942</v>
      </c>
      <c r="G5" s="7">
        <f t="shared" si="4"/>
        <v>54.28</v>
      </c>
      <c r="H5" s="7">
        <f t="shared" si="5"/>
        <v>0.5684310738766184</v>
      </c>
      <c r="I5" s="9"/>
      <c r="J5" s="5"/>
      <c r="L5" s="4"/>
      <c r="M5" s="4"/>
      <c r="N5" s="4"/>
    </row>
    <row r="6" spans="1:14" s="3" customFormat="1" ht="12.75" customHeight="1">
      <c r="A6">
        <v>48.96</v>
      </c>
      <c r="B6">
        <v>77.3</v>
      </c>
      <c r="C6">
        <v>454.8</v>
      </c>
      <c r="D6">
        <v>56</v>
      </c>
      <c r="E6">
        <v>73.599999999999994</v>
      </c>
      <c r="F6" s="8">
        <f t="shared" si="3"/>
        <v>0.43353318607341951</v>
      </c>
      <c r="G6" s="7">
        <f t="shared" si="4"/>
        <v>54.28</v>
      </c>
      <c r="H6" s="7">
        <f t="shared" si="5"/>
        <v>0.57876618431073878</v>
      </c>
      <c r="I6" s="9"/>
      <c r="J6" s="5"/>
      <c r="L6" s="4"/>
      <c r="M6" s="4"/>
      <c r="N6" s="4"/>
    </row>
    <row r="7" spans="1:14" s="3" customFormat="1" ht="12.75" customHeight="1">
      <c r="A7">
        <v>49.03</v>
      </c>
      <c r="B7">
        <v>78</v>
      </c>
      <c r="C7">
        <v>454.3</v>
      </c>
      <c r="D7">
        <v>60</v>
      </c>
      <c r="E7">
        <v>73.599999999999994</v>
      </c>
      <c r="F7" s="8">
        <f t="shared" si="3"/>
        <v>0.46449984222152096</v>
      </c>
      <c r="G7" s="7">
        <f t="shared" si="4"/>
        <v>54.28</v>
      </c>
      <c r="H7" s="7">
        <f t="shared" si="5"/>
        <v>0.62010662604722011</v>
      </c>
      <c r="I7" s="9"/>
      <c r="J7" s="5"/>
      <c r="L7" s="4"/>
      <c r="M7" s="4"/>
      <c r="N7" s="4"/>
    </row>
    <row r="8" spans="1:14" s="3" customFormat="1" ht="12.75" customHeight="1">
      <c r="A8">
        <v>48.37</v>
      </c>
      <c r="B8">
        <v>77.3</v>
      </c>
      <c r="C8">
        <v>451.6</v>
      </c>
      <c r="D8">
        <v>327</v>
      </c>
      <c r="E8">
        <v>73.599999999999994</v>
      </c>
      <c r="F8" s="8">
        <f t="shared" si="3"/>
        <v>2.531524140107289</v>
      </c>
      <c r="G8" s="7">
        <f t="shared" si="4"/>
        <v>54.28</v>
      </c>
      <c r="H8" s="7">
        <f t="shared" si="5"/>
        <v>3.37958111195735</v>
      </c>
      <c r="I8" s="9"/>
      <c r="J8" s="5"/>
      <c r="L8" s="4"/>
      <c r="M8" s="4"/>
      <c r="N8" s="4"/>
    </row>
    <row r="9" spans="1:14" s="3" customFormat="1" ht="12.75" customHeight="1">
      <c r="A9">
        <v>47.78</v>
      </c>
      <c r="B9">
        <v>80.599999999999994</v>
      </c>
      <c r="C9">
        <v>450.5</v>
      </c>
      <c r="D9">
        <v>602</v>
      </c>
      <c r="E9">
        <v>72.400000000000006</v>
      </c>
      <c r="F9" s="8">
        <f t="shared" si="3"/>
        <v>4.584495634795414</v>
      </c>
      <c r="G9" s="7">
        <f t="shared" si="4"/>
        <v>53.39500000000001</v>
      </c>
      <c r="H9" s="7">
        <f t="shared" si="5"/>
        <v>6.1202951256664138</v>
      </c>
      <c r="I9" s="9"/>
      <c r="J9" s="5"/>
      <c r="L9" s="4"/>
      <c r="M9" s="4"/>
      <c r="N9" s="4"/>
    </row>
    <row r="10" spans="1:14" s="3" customFormat="1" ht="12.75" customHeight="1">
      <c r="A10">
        <v>47.19</v>
      </c>
      <c r="B10">
        <v>125.8</v>
      </c>
      <c r="C10">
        <v>449.6</v>
      </c>
      <c r="D10">
        <v>876</v>
      </c>
      <c r="E10">
        <v>70</v>
      </c>
      <c r="F10" s="8">
        <f t="shared" si="3"/>
        <v>6.4499842221520982</v>
      </c>
      <c r="G10" s="7">
        <f t="shared" si="4"/>
        <v>51.625</v>
      </c>
      <c r="H10" s="7">
        <f t="shared" si="5"/>
        <v>8.6107197258187362</v>
      </c>
      <c r="I10" s="9"/>
      <c r="J10" s="5"/>
      <c r="L10" s="4"/>
      <c r="M10" s="4"/>
      <c r="N10" s="4"/>
    </row>
    <row r="11" spans="1:14" s="3" customFormat="1" ht="12.75" customHeight="1">
      <c r="A11">
        <v>46.52</v>
      </c>
      <c r="B11">
        <v>168.9</v>
      </c>
      <c r="C11">
        <v>450.3</v>
      </c>
      <c r="D11">
        <v>1149</v>
      </c>
      <c r="E11">
        <v>68.8</v>
      </c>
      <c r="F11" s="8">
        <f t="shared" si="3"/>
        <v>8.3150520668980743</v>
      </c>
      <c r="G11" s="7">
        <f t="shared" si="4"/>
        <v>50.74</v>
      </c>
      <c r="H11" s="7">
        <f t="shared" si="5"/>
        <v>11.100582635186596</v>
      </c>
      <c r="I11" s="9"/>
      <c r="J11" s="5"/>
      <c r="L11" s="4"/>
      <c r="M11" s="4"/>
      <c r="N11" s="4"/>
    </row>
    <row r="12" spans="1:14" s="3" customFormat="1" ht="12.75" customHeight="1">
      <c r="A12">
        <v>45.79</v>
      </c>
      <c r="B12">
        <v>213.8</v>
      </c>
      <c r="C12">
        <v>450.1</v>
      </c>
      <c r="D12">
        <v>1419</v>
      </c>
      <c r="E12">
        <v>67.599999999999994</v>
      </c>
      <c r="F12" s="8">
        <f t="shared" si="3"/>
        <v>10.089870621647206</v>
      </c>
      <c r="G12" s="7">
        <f t="shared" si="4"/>
        <v>49.854999999999997</v>
      </c>
      <c r="H12" s="7">
        <f t="shared" si="5"/>
        <v>13.469962871287128</v>
      </c>
      <c r="I12" s="9"/>
      <c r="J12" s="5"/>
      <c r="L12" s="4"/>
      <c r="M12" s="4"/>
      <c r="N12" s="4"/>
    </row>
    <row r="13" spans="1:14" s="3" customFormat="1" ht="12.75" customHeight="1">
      <c r="A13">
        <v>45.19</v>
      </c>
      <c r="B13">
        <v>259.89999999999998</v>
      </c>
      <c r="C13">
        <v>448</v>
      </c>
      <c r="D13">
        <v>1690</v>
      </c>
      <c r="E13">
        <v>66.400000000000006</v>
      </c>
      <c r="F13" s="8">
        <f t="shared" si="3"/>
        <v>11.803513200799413</v>
      </c>
      <c r="G13" s="7">
        <f t="shared" si="4"/>
        <v>48.970000000000006</v>
      </c>
      <c r="H13" s="7">
        <f t="shared" si="5"/>
        <v>15.757673267326734</v>
      </c>
      <c r="I13" s="9"/>
      <c r="J13" s="5"/>
      <c r="L13" s="4"/>
      <c r="M13" s="4"/>
      <c r="N13" s="4"/>
    </row>
    <row r="14" spans="1:14" s="3" customFormat="1" ht="12.75" customHeight="1">
      <c r="A14">
        <v>44.46</v>
      </c>
      <c r="B14">
        <v>307.8</v>
      </c>
      <c r="C14">
        <v>454.1</v>
      </c>
      <c r="D14">
        <v>1960</v>
      </c>
      <c r="E14">
        <v>66.400000000000006</v>
      </c>
      <c r="F14" s="8">
        <f t="shared" si="3"/>
        <v>13.689281581992217</v>
      </c>
      <c r="G14" s="7">
        <f t="shared" si="4"/>
        <v>48.970000000000006</v>
      </c>
      <c r="H14" s="7">
        <f t="shared" si="5"/>
        <v>18.275171363290177</v>
      </c>
      <c r="I14" s="9"/>
      <c r="J14" s="5"/>
      <c r="L14" s="4"/>
      <c r="M14" s="4"/>
      <c r="N14" s="4"/>
    </row>
    <row r="15" spans="1:14" s="3" customFormat="1" ht="12.75" customHeight="1">
      <c r="A15">
        <v>43.72</v>
      </c>
      <c r="B15">
        <v>356.4</v>
      </c>
      <c r="C15">
        <v>451.1</v>
      </c>
      <c r="D15">
        <v>2231</v>
      </c>
      <c r="E15">
        <v>66.400000000000006</v>
      </c>
      <c r="F15" s="8">
        <f t="shared" si="3"/>
        <v>15.582034290522776</v>
      </c>
      <c r="G15" s="7">
        <f t="shared" si="4"/>
        <v>48.970000000000006</v>
      </c>
      <c r="H15" s="7">
        <f t="shared" si="5"/>
        <v>20.801993526275705</v>
      </c>
      <c r="I15" s="9"/>
      <c r="J15" s="5"/>
      <c r="L15" s="4"/>
      <c r="M15" s="4"/>
      <c r="N15" s="4"/>
    </row>
    <row r="16" spans="1:14" s="3" customFormat="1" ht="12.75" customHeight="1">
      <c r="A16">
        <v>43.13</v>
      </c>
      <c r="B16">
        <v>406.4</v>
      </c>
      <c r="C16">
        <v>450</v>
      </c>
      <c r="D16">
        <v>2507</v>
      </c>
      <c r="E16">
        <v>65.2</v>
      </c>
      <c r="F16" s="8">
        <f t="shared" si="3"/>
        <v>17.193268118228673</v>
      </c>
      <c r="G16" s="7">
        <f t="shared" si="4"/>
        <v>48.085000000000008</v>
      </c>
      <c r="H16" s="7">
        <f t="shared" si="5"/>
        <v>22.952988385377001</v>
      </c>
      <c r="I16" s="9"/>
      <c r="J16" s="5"/>
      <c r="L16" s="4"/>
      <c r="M16" s="4"/>
      <c r="N16" s="4"/>
    </row>
    <row r="17" spans="1:14" s="3" customFormat="1" ht="12.75" customHeight="1">
      <c r="A17">
        <v>43.2</v>
      </c>
      <c r="B17">
        <v>458.2</v>
      </c>
      <c r="C17">
        <v>447.9</v>
      </c>
      <c r="D17">
        <v>2771</v>
      </c>
      <c r="E17">
        <v>65.2</v>
      </c>
      <c r="F17" s="8">
        <f t="shared" si="3"/>
        <v>19.003807720626909</v>
      </c>
      <c r="G17" s="7">
        <f t="shared" si="4"/>
        <v>48.085000000000008</v>
      </c>
      <c r="H17" s="7">
        <f t="shared" si="5"/>
        <v>25.370056169078453</v>
      </c>
      <c r="I17" s="9"/>
      <c r="J17" s="5"/>
      <c r="L17" s="4"/>
      <c r="M17" s="4"/>
      <c r="N17" s="4"/>
    </row>
    <row r="18" spans="1:14" s="3" customFormat="1" ht="12.75" customHeight="1">
      <c r="A18">
        <v>42.68</v>
      </c>
      <c r="B18">
        <v>495.7</v>
      </c>
      <c r="C18">
        <v>443.6</v>
      </c>
      <c r="D18">
        <v>3023</v>
      </c>
      <c r="E18">
        <v>64</v>
      </c>
      <c r="F18" s="8">
        <f t="shared" si="3"/>
        <v>20.350478594719679</v>
      </c>
      <c r="G18" s="7">
        <f t="shared" si="4"/>
        <v>47.2</v>
      </c>
      <c r="H18" s="7">
        <f t="shared" si="5"/>
        <v>27.167859862909371</v>
      </c>
      <c r="I18" s="9"/>
      <c r="J18" s="5"/>
      <c r="L18" s="4"/>
      <c r="M18" s="4"/>
      <c r="N18" s="4"/>
    </row>
    <row r="19" spans="1:14" s="3" customFormat="1" ht="12.75" customHeight="1">
      <c r="A19">
        <v>42.61</v>
      </c>
      <c r="B19">
        <v>506.2</v>
      </c>
      <c r="C19">
        <v>445.6</v>
      </c>
      <c r="D19">
        <v>3282</v>
      </c>
      <c r="E19">
        <v>59.4</v>
      </c>
      <c r="F19" s="8">
        <f t="shared" si="3"/>
        <v>20.506027137898389</v>
      </c>
      <c r="G19" s="7">
        <f t="shared" si="4"/>
        <v>43.807500000000005</v>
      </c>
      <c r="H19" s="7">
        <f t="shared" si="5"/>
        <v>27.375516945925366</v>
      </c>
      <c r="I19" s="9"/>
      <c r="J19" s="5"/>
      <c r="L19" s="4"/>
      <c r="M19" s="4"/>
      <c r="N19" s="4"/>
    </row>
    <row r="20" spans="1:14" s="3" customFormat="1" ht="12.75" customHeight="1">
      <c r="A20">
        <v>42.09</v>
      </c>
      <c r="B20">
        <v>495.2</v>
      </c>
      <c r="C20">
        <v>446.8</v>
      </c>
      <c r="D20">
        <v>3536</v>
      </c>
      <c r="E20">
        <v>54.6</v>
      </c>
      <c r="F20" s="8">
        <f t="shared" si="3"/>
        <v>20.30773114547176</v>
      </c>
      <c r="G20" s="7">
        <f t="shared" si="4"/>
        <v>40.267500000000005</v>
      </c>
      <c r="H20" s="7">
        <f t="shared" si="5"/>
        <v>27.110792079207922</v>
      </c>
      <c r="I20" s="9"/>
      <c r="J20" s="5"/>
      <c r="L20" s="4"/>
      <c r="M20" s="4"/>
      <c r="N20" s="4"/>
    </row>
    <row r="21" spans="1:14" s="3" customFormat="1" ht="12.75" customHeight="1">
      <c r="A21">
        <v>42.09</v>
      </c>
      <c r="B21">
        <v>484</v>
      </c>
      <c r="C21">
        <v>445.6</v>
      </c>
      <c r="D21">
        <v>3792</v>
      </c>
      <c r="E21">
        <v>48.6</v>
      </c>
      <c r="F21" s="8">
        <f t="shared" si="3"/>
        <v>19.384790154622909</v>
      </c>
      <c r="G21" s="7">
        <f t="shared" si="4"/>
        <v>35.842500000000001</v>
      </c>
      <c r="H21" s="7">
        <f t="shared" si="5"/>
        <v>25.878667174409749</v>
      </c>
      <c r="I21" s="9"/>
      <c r="J21" s="5"/>
      <c r="L21" s="4"/>
      <c r="M21" s="4"/>
      <c r="N21" s="4"/>
    </row>
    <row r="22" spans="1:14" s="3" customFormat="1" ht="12.75" customHeight="1">
      <c r="A22">
        <v>42.24</v>
      </c>
      <c r="B22">
        <v>480.5</v>
      </c>
      <c r="C22">
        <v>451.4</v>
      </c>
      <c r="D22">
        <v>4057</v>
      </c>
      <c r="E22">
        <v>42.8</v>
      </c>
      <c r="F22" s="8">
        <f t="shared" si="3"/>
        <v>18.264394656568843</v>
      </c>
      <c r="G22" s="7">
        <f t="shared" si="4"/>
        <v>31.565000000000001</v>
      </c>
      <c r="H22" s="7">
        <f t="shared" si="5"/>
        <v>24.382940784463063</v>
      </c>
      <c r="I22" s="9"/>
      <c r="J22" s="5"/>
      <c r="L22" s="4"/>
      <c r="M22" s="4"/>
      <c r="N22" s="4"/>
    </row>
    <row r="23" spans="1:14" s="3" customFormat="1" ht="12.75" customHeight="1">
      <c r="A23">
        <v>41.35</v>
      </c>
      <c r="B23">
        <v>469.1</v>
      </c>
      <c r="C23">
        <v>448.1</v>
      </c>
      <c r="D23">
        <v>4304</v>
      </c>
      <c r="E23">
        <v>38</v>
      </c>
      <c r="F23" s="8">
        <f t="shared" si="3"/>
        <v>17.203323866624594</v>
      </c>
      <c r="G23" s="7">
        <f t="shared" si="4"/>
        <v>28.025000000000002</v>
      </c>
      <c r="H23" s="7">
        <f t="shared" si="5"/>
        <v>22.966412795125667</v>
      </c>
      <c r="I23" s="9"/>
      <c r="J23" s="5"/>
      <c r="L23" s="4"/>
      <c r="M23" s="4"/>
      <c r="N23" s="4"/>
    </row>
    <row r="24" spans="1:14" s="3" customFormat="1" ht="12.75" customHeight="1">
      <c r="A24">
        <v>41.8</v>
      </c>
      <c r="B24">
        <v>462.2</v>
      </c>
      <c r="C24">
        <v>442.1</v>
      </c>
      <c r="D24">
        <v>4568</v>
      </c>
      <c r="E24">
        <v>33.200000000000003</v>
      </c>
      <c r="F24" s="8">
        <f t="shared" si="3"/>
        <v>15.952203639423583</v>
      </c>
      <c r="G24" s="7">
        <f t="shared" si="4"/>
        <v>24.485000000000003</v>
      </c>
      <c r="H24" s="7">
        <f t="shared" si="5"/>
        <v>21.296169078446308</v>
      </c>
      <c r="I24" s="9"/>
      <c r="J24" s="5"/>
      <c r="L24" s="4"/>
      <c r="M24" s="4"/>
      <c r="N24" s="4"/>
    </row>
    <row r="25" spans="1:14" s="3" customFormat="1" ht="12.75" customHeight="1">
      <c r="A25">
        <v>41.28</v>
      </c>
      <c r="B25">
        <v>443.6</v>
      </c>
      <c r="C25">
        <v>440.9</v>
      </c>
      <c r="D25">
        <v>4824</v>
      </c>
      <c r="E25">
        <v>29.8</v>
      </c>
      <c r="F25" s="8">
        <f t="shared" si="3"/>
        <v>15.120984537709058</v>
      </c>
      <c r="G25" s="7">
        <f t="shared" si="4"/>
        <v>21.977500000000003</v>
      </c>
      <c r="H25" s="7">
        <f t="shared" si="5"/>
        <v>20.186492764661082</v>
      </c>
      <c r="I25" s="9"/>
      <c r="J25" s="5"/>
      <c r="L25" s="4"/>
      <c r="M25" s="4"/>
      <c r="N25" s="4"/>
    </row>
    <row r="26" spans="1:14" s="3" customFormat="1" ht="12.75" customHeight="1">
      <c r="A26">
        <v>41.35</v>
      </c>
      <c r="B26">
        <v>424.5</v>
      </c>
      <c r="C26">
        <v>442.9</v>
      </c>
      <c r="D26">
        <v>5071</v>
      </c>
      <c r="E26">
        <v>26.2</v>
      </c>
      <c r="F26" s="8">
        <f t="shared" si="3"/>
        <v>13.974986851793414</v>
      </c>
      <c r="G26" s="7">
        <f t="shared" si="4"/>
        <v>19.322500000000002</v>
      </c>
      <c r="H26" s="7">
        <f t="shared" si="5"/>
        <v>18.656587490479819</v>
      </c>
      <c r="I26" s="9"/>
      <c r="J26" s="5"/>
      <c r="L26" s="4"/>
      <c r="M26" s="4"/>
      <c r="N26" s="4"/>
    </row>
    <row r="27" spans="1:14" s="3" customFormat="1" ht="12.75" customHeight="1">
      <c r="A27">
        <v>41.43</v>
      </c>
      <c r="B27">
        <v>400.1</v>
      </c>
      <c r="C27">
        <v>443.2</v>
      </c>
      <c r="D27">
        <v>5319</v>
      </c>
      <c r="E27">
        <v>21.4</v>
      </c>
      <c r="F27" s="8">
        <f t="shared" si="3"/>
        <v>11.972925213000945</v>
      </c>
      <c r="G27" s="7">
        <f t="shared" si="4"/>
        <v>15.782500000000001</v>
      </c>
      <c r="H27" s="7">
        <f t="shared" si="5"/>
        <v>15.983838061690786</v>
      </c>
      <c r="I27" s="9"/>
      <c r="J27" s="5"/>
      <c r="L27" s="4"/>
      <c r="M27" s="4"/>
      <c r="N27" s="4"/>
    </row>
    <row r="28" spans="1:14" s="3" customFormat="1" ht="12.75" customHeight="1">
      <c r="A28">
        <v>41.8</v>
      </c>
      <c r="B28">
        <v>383.9</v>
      </c>
      <c r="C28">
        <v>422</v>
      </c>
      <c r="D28">
        <v>5550</v>
      </c>
      <c r="E28">
        <v>17.8</v>
      </c>
      <c r="F28" s="8">
        <f t="shared" si="3"/>
        <v>10.391290627958346</v>
      </c>
      <c r="G28" s="7">
        <f t="shared" si="4"/>
        <v>13.127500000000001</v>
      </c>
      <c r="H28" s="7">
        <f t="shared" si="5"/>
        <v>13.872358149276467</v>
      </c>
      <c r="I28" s="9"/>
      <c r="J28" s="5"/>
      <c r="L28" s="4"/>
      <c r="M28" s="4"/>
      <c r="N28" s="4"/>
    </row>
    <row r="29" spans="1:14" s="3" customFormat="1" ht="12.75" customHeight="1">
      <c r="A29">
        <v>41.8</v>
      </c>
      <c r="B29">
        <v>358.7</v>
      </c>
      <c r="C29">
        <v>415.9</v>
      </c>
      <c r="D29">
        <v>5749</v>
      </c>
      <c r="E29">
        <v>15.6</v>
      </c>
      <c r="F29" s="8">
        <f t="shared" si="3"/>
        <v>9.4335121489428833</v>
      </c>
      <c r="G29" s="7">
        <f t="shared" si="4"/>
        <v>11.505000000000001</v>
      </c>
      <c r="H29" s="7">
        <f t="shared" si="5"/>
        <v>12.593725247524754</v>
      </c>
      <c r="I29" s="9"/>
      <c r="J29" s="5"/>
      <c r="L29" s="4"/>
      <c r="M29" s="4"/>
      <c r="N29" s="4"/>
    </row>
    <row r="30" spans="1:14" s="3" customFormat="1" ht="12.75" customHeight="1">
      <c r="A30">
        <v>42.09</v>
      </c>
      <c r="B30">
        <v>345.9</v>
      </c>
      <c r="C30">
        <v>406.6</v>
      </c>
      <c r="D30">
        <v>5936</v>
      </c>
      <c r="E30">
        <v>13.2</v>
      </c>
      <c r="F30" s="8">
        <f t="shared" si="3"/>
        <v>8.2418428526348997</v>
      </c>
      <c r="G30" s="7">
        <f t="shared" si="4"/>
        <v>9.7349999999999994</v>
      </c>
      <c r="H30" s="7">
        <f t="shared" si="5"/>
        <v>11.002848438690023</v>
      </c>
      <c r="I30" s="9"/>
      <c r="J30" s="5"/>
      <c r="L30" s="4"/>
      <c r="M30" s="4"/>
      <c r="N30" s="4"/>
    </row>
    <row r="31" spans="1:14" s="3" customFormat="1" ht="12.75" customHeight="1">
      <c r="A31">
        <v>42.17</v>
      </c>
      <c r="B31">
        <v>331.9</v>
      </c>
      <c r="C31">
        <v>390.2</v>
      </c>
      <c r="D31">
        <v>6127</v>
      </c>
      <c r="E31">
        <v>12</v>
      </c>
      <c r="F31" s="8">
        <f t="shared" si="3"/>
        <v>7.7336699274219001</v>
      </c>
      <c r="G31" s="7">
        <f t="shared" si="4"/>
        <v>8.8500000000000014</v>
      </c>
      <c r="H31" s="7">
        <f t="shared" si="5"/>
        <v>10.324438309215539</v>
      </c>
      <c r="I31" s="9"/>
      <c r="J31" s="5"/>
      <c r="L31" s="4"/>
      <c r="M31" s="4"/>
      <c r="N31" s="4"/>
    </row>
    <row r="32" spans="1:14" s="3" customFormat="1" ht="12.75" customHeight="1">
      <c r="A32">
        <v>42.83</v>
      </c>
      <c r="B32">
        <v>303.10000000000002</v>
      </c>
      <c r="C32">
        <v>369</v>
      </c>
      <c r="D32">
        <v>6427</v>
      </c>
      <c r="E32">
        <v>10.8</v>
      </c>
      <c r="F32" s="8">
        <f t="shared" si="3"/>
        <v>7.301104449353109</v>
      </c>
      <c r="G32" s="7">
        <f t="shared" si="4"/>
        <v>7.9650000000000007</v>
      </c>
      <c r="H32" s="7">
        <f t="shared" si="5"/>
        <v>9.7469640137090643</v>
      </c>
      <c r="I32" s="9"/>
      <c r="J32" s="5"/>
      <c r="L32" s="4"/>
      <c r="M32" s="4"/>
      <c r="N32" s="4"/>
    </row>
    <row r="33" spans="1:14" s="3" customFormat="1" ht="12.75" customHeight="1">
      <c r="A33">
        <v>43.72</v>
      </c>
      <c r="B33">
        <v>287</v>
      </c>
      <c r="C33">
        <v>362.7</v>
      </c>
      <c r="D33">
        <v>6706</v>
      </c>
      <c r="E33">
        <v>9.6</v>
      </c>
      <c r="F33" s="8">
        <f t="shared" si="3"/>
        <v>6.7715998737772169</v>
      </c>
      <c r="G33" s="7">
        <f t="shared" si="4"/>
        <v>7.08</v>
      </c>
      <c r="H33" s="7">
        <f t="shared" si="5"/>
        <v>9.0400761614623004</v>
      </c>
      <c r="I33" s="9"/>
      <c r="J33" s="5"/>
      <c r="L33" s="4"/>
      <c r="M33" s="4"/>
      <c r="N33" s="4"/>
    </row>
    <row r="34" spans="1:14" s="3" customFormat="1" ht="12.75" customHeight="1">
      <c r="A34">
        <v>44.31</v>
      </c>
      <c r="B34">
        <v>267.8</v>
      </c>
      <c r="C34">
        <v>328.9</v>
      </c>
      <c r="D34">
        <v>7144</v>
      </c>
      <c r="E34">
        <v>8.4</v>
      </c>
      <c r="F34" s="8">
        <f t="shared" si="3"/>
        <v>6.3121489428841908</v>
      </c>
      <c r="G34" s="7">
        <f t="shared" si="4"/>
        <v>6.1950000000000003</v>
      </c>
      <c r="H34" s="7">
        <f t="shared" si="5"/>
        <v>8.4267098248286363</v>
      </c>
      <c r="I34" s="9"/>
      <c r="J34" s="5"/>
      <c r="L34" s="4"/>
      <c r="M34" s="4"/>
      <c r="N34" s="4"/>
    </row>
    <row r="35" spans="1:14" s="3" customFormat="1" ht="12.75" customHeight="1">
      <c r="A35">
        <v>43.72</v>
      </c>
      <c r="B35">
        <v>232</v>
      </c>
      <c r="C35">
        <v>314.7</v>
      </c>
      <c r="D35">
        <v>7743</v>
      </c>
      <c r="E35">
        <v>7.2</v>
      </c>
      <c r="F35" s="8">
        <f t="shared" si="3"/>
        <v>5.8640580624802778</v>
      </c>
      <c r="G35" s="7">
        <f t="shared" si="4"/>
        <v>5.3100000000000005</v>
      </c>
      <c r="H35" s="7">
        <f t="shared" si="5"/>
        <v>7.828509139375476</v>
      </c>
      <c r="I35" s="9"/>
      <c r="J35" s="5"/>
      <c r="L35" s="4"/>
      <c r="M35" s="4"/>
      <c r="N35" s="4"/>
    </row>
    <row r="36" spans="1:14" s="3" customFormat="1" ht="12.75" customHeight="1">
      <c r="A36">
        <v>44.1</v>
      </c>
      <c r="B36">
        <v>224.6</v>
      </c>
      <c r="C36">
        <v>287.8</v>
      </c>
      <c r="D36">
        <v>8000</v>
      </c>
      <c r="E36">
        <v>6.8</v>
      </c>
      <c r="F36" s="8">
        <f t="shared" si="3"/>
        <v>5.7220995056274324</v>
      </c>
      <c r="G36" s="7">
        <f t="shared" si="4"/>
        <v>5.0150000000000006</v>
      </c>
      <c r="H36" s="7">
        <f t="shared" si="5"/>
        <v>7.6389946686976407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 s="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 s="1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 s="1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 s="1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 s="1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 s="1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 s="1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 s="1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 s="1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ref="F51:F114" si="6">(D51*E51)/9507</f>
        <v>0</v>
      </c>
      <c r="G51" s="7">
        <f t="shared" ref="G51:G114" si="7">SUM(E51*0.7375)</f>
        <v>0</v>
      </c>
      <c r="H51" s="7">
        <f t="shared" ref="H51:H114" si="8">SUM(D51*G51)/5252</f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6"/>
        <v>0</v>
      </c>
      <c r="G52" s="7">
        <f t="shared" si="7"/>
        <v>0</v>
      </c>
      <c r="H52" s="7">
        <f t="shared" si="8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6"/>
        <v>0</v>
      </c>
      <c r="G53" s="7">
        <f t="shared" si="7"/>
        <v>0</v>
      </c>
      <c r="H53" s="7">
        <f t="shared" si="8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6"/>
        <v>0</v>
      </c>
      <c r="G54" s="7">
        <f t="shared" si="7"/>
        <v>0</v>
      </c>
      <c r="H54" s="7">
        <f t="shared" si="8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6"/>
        <v>0</v>
      </c>
      <c r="G55" s="7">
        <f t="shared" si="7"/>
        <v>0</v>
      </c>
      <c r="H55" s="7">
        <f t="shared" si="8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6"/>
        <v>0</v>
      </c>
      <c r="G56" s="7">
        <f t="shared" si="7"/>
        <v>0</v>
      </c>
      <c r="H56" s="7">
        <f t="shared" si="8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6"/>
        <v>0</v>
      </c>
      <c r="G57" s="7">
        <f t="shared" si="7"/>
        <v>0</v>
      </c>
      <c r="H57" s="7">
        <f t="shared" si="8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6"/>
        <v>0</v>
      </c>
      <c r="G58" s="7">
        <f t="shared" si="7"/>
        <v>0</v>
      </c>
      <c r="H58" s="7">
        <f t="shared" si="8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6"/>
        <v>0</v>
      </c>
      <c r="G59" s="7">
        <f t="shared" si="7"/>
        <v>0</v>
      </c>
      <c r="H59" s="7">
        <f t="shared" si="8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6"/>
        <v>0</v>
      </c>
      <c r="G60" s="7">
        <f t="shared" si="7"/>
        <v>0</v>
      </c>
      <c r="H60" s="7">
        <f t="shared" si="8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ref="F115:F178" si="9">(D115*E115)/9507</f>
        <v>0</v>
      </c>
      <c r="G115" s="7">
        <f t="shared" ref="G115:G178" si="10">SUM(E115*0.7375)</f>
        <v>0</v>
      </c>
      <c r="H115" s="7">
        <f t="shared" ref="H115:H178" si="11">SUM(D115*G115)/5252</f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9"/>
        <v>0</v>
      </c>
      <c r="G116" s="7">
        <f t="shared" si="10"/>
        <v>0</v>
      </c>
      <c r="H116" s="7">
        <f t="shared" si="11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9"/>
        <v>0</v>
      </c>
      <c r="G117" s="7">
        <f t="shared" si="10"/>
        <v>0</v>
      </c>
      <c r="H117" s="7">
        <f t="shared" si="11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9"/>
        <v>0</v>
      </c>
      <c r="G118" s="7">
        <f t="shared" si="10"/>
        <v>0</v>
      </c>
      <c r="H118" s="7">
        <f t="shared" si="11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9"/>
        <v>0</v>
      </c>
      <c r="G119" s="7">
        <f t="shared" si="10"/>
        <v>0</v>
      </c>
      <c r="H119" s="7">
        <f t="shared" si="11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9"/>
        <v>0</v>
      </c>
      <c r="G120" s="7">
        <f t="shared" si="10"/>
        <v>0</v>
      </c>
      <c r="H120" s="7">
        <f t="shared" si="11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9"/>
        <v>0</v>
      </c>
      <c r="G121" s="7">
        <f t="shared" si="10"/>
        <v>0</v>
      </c>
      <c r="H121" s="7">
        <f t="shared" si="11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9"/>
        <v>0</v>
      </c>
      <c r="G122" s="7">
        <f t="shared" si="10"/>
        <v>0</v>
      </c>
      <c r="H122" s="7">
        <f t="shared" si="11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9"/>
        <v>0</v>
      </c>
      <c r="G123" s="7">
        <f t="shared" si="10"/>
        <v>0</v>
      </c>
      <c r="H123" s="7">
        <f t="shared" si="11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9"/>
        <v>0</v>
      </c>
      <c r="G124" s="7">
        <f t="shared" si="10"/>
        <v>0</v>
      </c>
      <c r="H124" s="7">
        <f t="shared" si="11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>
      <c r="A174" s="1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J174"/>
      <c r="L174"/>
      <c r="M174"/>
    </row>
    <row r="175" spans="1:14">
      <c r="A175" s="1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J175"/>
      <c r="L175"/>
      <c r="M175"/>
    </row>
    <row r="176" spans="1:14">
      <c r="A176" s="1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J176"/>
      <c r="L176"/>
      <c r="M176"/>
    </row>
    <row r="177" spans="1:14">
      <c r="A177" s="1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J177"/>
      <c r="L177"/>
      <c r="M177"/>
    </row>
    <row r="178" spans="1:14">
      <c r="A178" s="1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J178"/>
      <c r="L178"/>
      <c r="M178"/>
    </row>
    <row r="179" spans="1:14">
      <c r="A179" s="1"/>
      <c r="C179"/>
      <c r="D179"/>
      <c r="E179"/>
      <c r="F179" s="8">
        <f t="shared" ref="F179:F218" si="12">(D179*E179)/9507</f>
        <v>0</v>
      </c>
      <c r="G179" s="7">
        <f t="shared" ref="G179:G218" si="13">SUM(E179*0.7375)</f>
        <v>0</v>
      </c>
      <c r="H179" s="7">
        <f t="shared" ref="H179:H218" si="14">SUM(D179*G179)/5252</f>
        <v>0</v>
      </c>
      <c r="J179"/>
      <c r="L179"/>
      <c r="M179"/>
    </row>
    <row r="180" spans="1:14">
      <c r="A180" s="1"/>
      <c r="C180"/>
      <c r="D180"/>
      <c r="E180"/>
      <c r="F180" s="8">
        <f t="shared" si="12"/>
        <v>0</v>
      </c>
      <c r="G180" s="7">
        <f t="shared" si="13"/>
        <v>0</v>
      </c>
      <c r="H180" s="7">
        <f t="shared" si="14"/>
        <v>0</v>
      </c>
      <c r="J180"/>
      <c r="L180"/>
      <c r="M180"/>
    </row>
    <row r="181" spans="1:14">
      <c r="A181" s="1"/>
      <c r="C181"/>
      <c r="D181"/>
      <c r="E181"/>
      <c r="F181" s="8">
        <f t="shared" si="12"/>
        <v>0</v>
      </c>
      <c r="G181" s="7">
        <f t="shared" si="13"/>
        <v>0</v>
      </c>
      <c r="H181" s="7">
        <f t="shared" si="14"/>
        <v>0</v>
      </c>
      <c r="J181"/>
      <c r="L181"/>
      <c r="M181"/>
    </row>
    <row r="182" spans="1:14">
      <c r="A182" s="1"/>
      <c r="C182"/>
      <c r="D182"/>
      <c r="E182"/>
      <c r="F182" s="8">
        <f t="shared" si="12"/>
        <v>0</v>
      </c>
      <c r="G182" s="7">
        <f t="shared" si="13"/>
        <v>0</v>
      </c>
      <c r="H182" s="7">
        <f t="shared" si="14"/>
        <v>0</v>
      </c>
      <c r="J182"/>
      <c r="L182"/>
      <c r="M182"/>
    </row>
    <row r="183" spans="1:14">
      <c r="A183" s="1"/>
      <c r="C183"/>
      <c r="D183"/>
      <c r="E183"/>
      <c r="F183" s="8">
        <f t="shared" si="12"/>
        <v>0</v>
      </c>
      <c r="G183" s="7">
        <f t="shared" si="13"/>
        <v>0</v>
      </c>
      <c r="H183" s="7">
        <f t="shared" si="14"/>
        <v>0</v>
      </c>
      <c r="J183"/>
      <c r="L183"/>
      <c r="M183"/>
    </row>
    <row r="184" spans="1:14">
      <c r="A184" s="1"/>
      <c r="C184"/>
      <c r="D184"/>
      <c r="E184"/>
      <c r="F184" s="8">
        <f t="shared" si="12"/>
        <v>0</v>
      </c>
      <c r="G184" s="7">
        <f t="shared" si="13"/>
        <v>0</v>
      </c>
      <c r="H184" s="7">
        <f t="shared" si="14"/>
        <v>0</v>
      </c>
      <c r="J184"/>
      <c r="L184"/>
      <c r="M184"/>
      <c r="N184"/>
    </row>
    <row r="185" spans="1:14" hidden="1">
      <c r="A185" s="1"/>
      <c r="C185"/>
      <c r="D185"/>
      <c r="E185"/>
      <c r="F185" s="8">
        <f t="shared" si="12"/>
        <v>0</v>
      </c>
      <c r="G185" s="7">
        <f t="shared" si="13"/>
        <v>0</v>
      </c>
      <c r="H185" s="7">
        <f t="shared" si="14"/>
        <v>0</v>
      </c>
      <c r="J185"/>
      <c r="L185"/>
      <c r="M185"/>
      <c r="N185"/>
    </row>
    <row r="186" spans="1:14">
      <c r="A186" s="1"/>
      <c r="C186"/>
      <c r="D186"/>
      <c r="E186"/>
      <c r="F186" s="8">
        <f t="shared" si="12"/>
        <v>0</v>
      </c>
      <c r="G186" s="7">
        <f t="shared" si="13"/>
        <v>0</v>
      </c>
      <c r="H186" s="7">
        <f t="shared" si="14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12"/>
        <v>0</v>
      </c>
      <c r="G187" s="7">
        <f t="shared" si="13"/>
        <v>0</v>
      </c>
      <c r="H187" s="7">
        <f t="shared" si="14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12"/>
        <v>0</v>
      </c>
      <c r="G188" s="7">
        <f t="shared" si="13"/>
        <v>0</v>
      </c>
      <c r="H188" s="7">
        <f t="shared" si="14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  <c r="N191"/>
    </row>
    <row r="192" spans="1:14" hidden="1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  <c r="N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 hidden="1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0"/>
        <v>0</v>
      </c>
      <c r="G219" s="7">
        <f t="shared" si="1"/>
        <v>0</v>
      </c>
      <c r="H219" s="7">
        <f t="shared" si="2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0"/>
        <v>0</v>
      </c>
      <c r="G220" s="7">
        <f t="shared" si="1"/>
        <v>0</v>
      </c>
      <c r="H220" s="7">
        <f t="shared" si="2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0"/>
        <v>0</v>
      </c>
      <c r="G221" s="7">
        <f t="shared" si="1"/>
        <v>0</v>
      </c>
      <c r="H221" s="7">
        <f t="shared" si="2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0"/>
        <v>0</v>
      </c>
      <c r="G222" s="7">
        <f t="shared" si="1"/>
        <v>0</v>
      </c>
      <c r="H222" s="7">
        <f t="shared" si="2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0"/>
        <v>0</v>
      </c>
      <c r="G223" s="7">
        <f t="shared" si="1"/>
        <v>0</v>
      </c>
      <c r="H223" s="7">
        <f t="shared" si="2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0"/>
        <v>0</v>
      </c>
      <c r="G224" s="7">
        <f t="shared" si="1"/>
        <v>0</v>
      </c>
      <c r="H224" s="7">
        <f t="shared" si="2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0"/>
        <v>0</v>
      </c>
      <c r="G225" s="7">
        <f t="shared" si="1"/>
        <v>0</v>
      </c>
      <c r="H225" s="7">
        <f t="shared" si="2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0"/>
        <v>0</v>
      </c>
      <c r="G226" s="7">
        <f t="shared" si="1"/>
        <v>0</v>
      </c>
      <c r="H226" s="7">
        <f t="shared" si="2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0"/>
        <v>0</v>
      </c>
      <c r="G227" s="7">
        <f t="shared" si="1"/>
        <v>0</v>
      </c>
      <c r="H227" s="7">
        <f t="shared" si="2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ref="F233:F296" si="15">(D233*E233)/9507</f>
        <v>0</v>
      </c>
      <c r="G233" s="7">
        <f t="shared" ref="G233:G296" si="16">SUM(E233*0.7375)</f>
        <v>0</v>
      </c>
      <c r="H233" s="7">
        <f t="shared" ref="H233:H296" si="17">SUM(D233*G233)/5252</f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5"/>
        <v>0</v>
      </c>
      <c r="G234" s="7">
        <f t="shared" si="16"/>
        <v>0</v>
      </c>
      <c r="H234" s="7">
        <f t="shared" si="17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5"/>
        <v>0</v>
      </c>
      <c r="G235" s="7">
        <f t="shared" si="16"/>
        <v>0</v>
      </c>
      <c r="H235" s="7">
        <f t="shared" si="17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ref="F297:F360" si="18">(D297*E297)/9507</f>
        <v>0</v>
      </c>
      <c r="G297" s="7">
        <f t="shared" ref="G297:G360" si="19">SUM(E297*0.7375)</f>
        <v>0</v>
      </c>
      <c r="H297" s="7">
        <f t="shared" ref="H297:H360" si="20">SUM(D297*G297)/5252</f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8"/>
        <v>0</v>
      </c>
      <c r="G298" s="7">
        <f t="shared" si="19"/>
        <v>0</v>
      </c>
      <c r="H298" s="7">
        <f t="shared" si="20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8"/>
        <v>0</v>
      </c>
      <c r="G299" s="7">
        <f t="shared" si="19"/>
        <v>0</v>
      </c>
      <c r="H299" s="7">
        <f t="shared" si="20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ref="F361:F424" si="21">(D361*E361)/9507</f>
        <v>0</v>
      </c>
      <c r="G361" s="7">
        <f t="shared" ref="G361:G424" si="22">SUM(E361*0.7375)</f>
        <v>0</v>
      </c>
      <c r="H361" s="7">
        <f t="shared" ref="H361:H424" si="23">SUM(D361*G361)/5252</f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21"/>
        <v>0</v>
      </c>
      <c r="G362" s="7">
        <f t="shared" si="22"/>
        <v>0</v>
      </c>
      <c r="H362" s="7">
        <f t="shared" si="23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21"/>
        <v>0</v>
      </c>
      <c r="G363" s="7">
        <f t="shared" si="22"/>
        <v>0</v>
      </c>
      <c r="H363" s="7">
        <f t="shared" si="23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ref="F425:F488" si="24">(D425*E425)/9507</f>
        <v>0</v>
      </c>
      <c r="G425" s="7">
        <f t="shared" ref="G425:G488" si="25">SUM(E425*0.7375)</f>
        <v>0</v>
      </c>
      <c r="H425" s="7">
        <f t="shared" ref="H425:H488" si="26">SUM(D425*G425)/5252</f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4"/>
        <v>0</v>
      </c>
      <c r="G426" s="7">
        <f t="shared" si="25"/>
        <v>0</v>
      </c>
      <c r="H426" s="7">
        <f t="shared" si="26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4"/>
        <v>0</v>
      </c>
      <c r="G427" s="7">
        <f t="shared" si="25"/>
        <v>0</v>
      </c>
      <c r="H427" s="7">
        <f t="shared" si="26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ref="F489:F552" si="27">(D489*E489)/9507</f>
        <v>0</v>
      </c>
      <c r="G489" s="7">
        <f t="shared" ref="G489:G552" si="28">SUM(E489*0.7375)</f>
        <v>0</v>
      </c>
      <c r="H489" s="7">
        <f t="shared" ref="H489:H552" si="29">SUM(D489*G489)/5252</f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7"/>
        <v>0</v>
      </c>
      <c r="G490" s="7">
        <f t="shared" si="28"/>
        <v>0</v>
      </c>
      <c r="H490" s="7">
        <f t="shared" si="29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7"/>
        <v>0</v>
      </c>
      <c r="G491" s="7">
        <f t="shared" si="28"/>
        <v>0</v>
      </c>
      <c r="H491" s="7">
        <f t="shared" si="29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ref="F553:F616" si="30">(D553*E553)/9507</f>
        <v>0</v>
      </c>
      <c r="G553" s="7">
        <f t="shared" ref="G553:G616" si="31">SUM(E553*0.7375)</f>
        <v>0</v>
      </c>
      <c r="H553" s="7">
        <f t="shared" ref="H553:H616" si="32">SUM(D553*G553)/5252</f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30"/>
        <v>0</v>
      </c>
      <c r="G554" s="7">
        <f t="shared" si="31"/>
        <v>0</v>
      </c>
      <c r="H554" s="7">
        <f t="shared" si="32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30"/>
        <v>0</v>
      </c>
      <c r="G555" s="7">
        <f t="shared" si="31"/>
        <v>0</v>
      </c>
      <c r="H555" s="7">
        <f t="shared" si="32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ref="F617:F680" si="33">(D617*E617)/9507</f>
        <v>0</v>
      </c>
      <c r="G617" s="7">
        <f t="shared" ref="G617:G680" si="34">SUM(E617*0.7375)</f>
        <v>0</v>
      </c>
      <c r="H617" s="7">
        <f t="shared" ref="H617:H680" si="35">SUM(D617*G617)/5252</f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3"/>
        <v>0</v>
      </c>
      <c r="G618" s="7">
        <f t="shared" si="34"/>
        <v>0</v>
      </c>
      <c r="H618" s="7">
        <f t="shared" si="35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3"/>
        <v>0</v>
      </c>
      <c r="G619" s="7">
        <f t="shared" si="34"/>
        <v>0</v>
      </c>
      <c r="H619" s="7">
        <f t="shared" si="35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ref="F681:F744" si="36">(D681*E681)/9507</f>
        <v>0</v>
      </c>
      <c r="G681" s="7">
        <f t="shared" ref="G681:G744" si="37">SUM(E681*0.7375)</f>
        <v>0</v>
      </c>
      <c r="H681" s="7">
        <f t="shared" ref="H681:H744" si="38">SUM(D681*G681)/5252</f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6"/>
        <v>0</v>
      </c>
      <c r="G682" s="7">
        <f t="shared" si="37"/>
        <v>0</v>
      </c>
      <c r="H682" s="7">
        <f t="shared" si="38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6"/>
        <v>0</v>
      </c>
      <c r="G683" s="7">
        <f t="shared" si="37"/>
        <v>0</v>
      </c>
      <c r="H683" s="7">
        <f t="shared" si="38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ref="F745:F808" si="39">(D745*E745)/9507</f>
        <v>0</v>
      </c>
      <c r="G745" s="7">
        <f t="shared" ref="G745:G808" si="40">SUM(E745*0.7375)</f>
        <v>0</v>
      </c>
      <c r="H745" s="7">
        <f t="shared" ref="H745:H808" si="41">SUM(D745*G745)/5252</f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9"/>
        <v>0</v>
      </c>
      <c r="G746" s="7">
        <f t="shared" si="40"/>
        <v>0</v>
      </c>
      <c r="H746" s="7">
        <f t="shared" si="41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9"/>
        <v>0</v>
      </c>
      <c r="G747" s="7">
        <f t="shared" si="40"/>
        <v>0</v>
      </c>
      <c r="H747" s="7">
        <f t="shared" si="41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ref="F809:F872" si="42">(D809*E809)/9507</f>
        <v>0</v>
      </c>
      <c r="G809" s="7">
        <f t="shared" ref="G809:G872" si="43">SUM(E809*0.7375)</f>
        <v>0</v>
      </c>
      <c r="H809" s="7">
        <f t="shared" ref="H809:H872" si="44">SUM(D809*G809)/5252</f>
        <v>0</v>
      </c>
      <c r="J809"/>
      <c r="L809"/>
      <c r="M809"/>
      <c r="N809"/>
    </row>
    <row r="810" spans="3:14">
      <c r="C810"/>
      <c r="D810"/>
      <c r="E810"/>
      <c r="F810" s="8">
        <f t="shared" si="42"/>
        <v>0</v>
      </c>
      <c r="G810" s="7">
        <f t="shared" si="43"/>
        <v>0</v>
      </c>
      <c r="H810" s="7">
        <f t="shared" si="44"/>
        <v>0</v>
      </c>
      <c r="J810"/>
      <c r="L810"/>
      <c r="M810"/>
      <c r="N810"/>
    </row>
    <row r="811" spans="3:14">
      <c r="C811"/>
      <c r="D811"/>
      <c r="E811"/>
      <c r="F811" s="8">
        <f t="shared" si="42"/>
        <v>0</v>
      </c>
      <c r="G811" s="7">
        <f t="shared" si="43"/>
        <v>0</v>
      </c>
      <c r="H811" s="7">
        <f t="shared" si="44"/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ref="F873:F936" si="45">(D873*E873)/9507</f>
        <v>0</v>
      </c>
      <c r="G873" s="7">
        <f t="shared" ref="G873:G936" si="46">SUM(E873*0.7375)</f>
        <v>0</v>
      </c>
      <c r="H873" s="7">
        <f t="shared" ref="H873:H936" si="47">SUM(D873*G873)/5252</f>
        <v>0</v>
      </c>
      <c r="J873"/>
      <c r="L873"/>
      <c r="M873"/>
      <c r="N873"/>
    </row>
    <row r="874" spans="3:14">
      <c r="C874"/>
      <c r="D874"/>
      <c r="E874"/>
      <c r="F874" s="8">
        <f t="shared" si="45"/>
        <v>0</v>
      </c>
      <c r="G874" s="7">
        <f t="shared" si="46"/>
        <v>0</v>
      </c>
      <c r="H874" s="7">
        <f t="shared" si="47"/>
        <v>0</v>
      </c>
      <c r="J874"/>
      <c r="L874"/>
      <c r="M874"/>
      <c r="N874"/>
    </row>
    <row r="875" spans="3:14">
      <c r="C875"/>
      <c r="D875"/>
      <c r="E875"/>
      <c r="F875" s="8">
        <f t="shared" si="45"/>
        <v>0</v>
      </c>
      <c r="G875" s="7">
        <f t="shared" si="46"/>
        <v>0</v>
      </c>
      <c r="H875" s="7">
        <f t="shared" si="47"/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ref="F937:F1000" si="48">(D937*E937)/9507</f>
        <v>0</v>
      </c>
      <c r="G937" s="7">
        <f t="shared" ref="G937:G1000" si="49">SUM(E937*0.7375)</f>
        <v>0</v>
      </c>
      <c r="H937" s="7">
        <f t="shared" ref="H937:H1000" si="50">SUM(D937*G937)/5252</f>
        <v>0</v>
      </c>
      <c r="J937"/>
      <c r="L937"/>
      <c r="M937"/>
      <c r="N937"/>
    </row>
    <row r="938" spans="3:14">
      <c r="C938"/>
      <c r="D938"/>
      <c r="E938"/>
      <c r="F938" s="8">
        <f t="shared" si="48"/>
        <v>0</v>
      </c>
      <c r="G938" s="7">
        <f t="shared" si="49"/>
        <v>0</v>
      </c>
      <c r="H938" s="7">
        <f t="shared" si="50"/>
        <v>0</v>
      </c>
      <c r="J938"/>
      <c r="L938"/>
      <c r="M938"/>
      <c r="N938"/>
    </row>
    <row r="939" spans="3:14">
      <c r="C939"/>
      <c r="D939"/>
      <c r="E939"/>
      <c r="F939" s="8">
        <f t="shared" si="48"/>
        <v>0</v>
      </c>
      <c r="G939" s="7">
        <f t="shared" si="49"/>
        <v>0</v>
      </c>
      <c r="H939" s="7">
        <f t="shared" si="50"/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ref="F1001:F1064" si="51">(D1001*E1001)/9507</f>
        <v>0</v>
      </c>
      <c r="G1001" s="7">
        <f t="shared" ref="G1001:G1064" si="52">SUM(E1001*0.7375)</f>
        <v>0</v>
      </c>
      <c r="H1001" s="7">
        <f t="shared" ref="H1001:H1064" si="53">SUM(D1001*G1001)/5252</f>
        <v>0</v>
      </c>
      <c r="J1001"/>
      <c r="L1001"/>
      <c r="M1001"/>
      <c r="N1001"/>
    </row>
    <row r="1002" spans="3:14">
      <c r="C1002"/>
      <c r="D1002"/>
      <c r="E1002"/>
      <c r="F1002" s="8">
        <f t="shared" si="51"/>
        <v>0</v>
      </c>
      <c r="G1002" s="7">
        <f t="shared" si="52"/>
        <v>0</v>
      </c>
      <c r="H1002" s="7">
        <f t="shared" si="53"/>
        <v>0</v>
      </c>
      <c r="J1002"/>
      <c r="L1002"/>
      <c r="M1002"/>
      <c r="N1002"/>
    </row>
    <row r="1003" spans="3:14">
      <c r="C1003"/>
      <c r="D1003"/>
      <c r="E1003"/>
      <c r="F1003" s="8">
        <f t="shared" si="51"/>
        <v>0</v>
      </c>
      <c r="G1003" s="7">
        <f t="shared" si="52"/>
        <v>0</v>
      </c>
      <c r="H1003" s="7">
        <f t="shared" si="53"/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ref="F1065:F1113" si="54">(D1065*E1065)/9507</f>
        <v>0</v>
      </c>
      <c r="G1065" s="7">
        <f t="shared" ref="G1065:G1113" si="55">SUM(E1065*0.7375)</f>
        <v>0</v>
      </c>
      <c r="H1065" s="7">
        <f t="shared" ref="H1065:H1113" si="56">SUM(D1065*G1065)/5252</f>
        <v>0</v>
      </c>
      <c r="J1065"/>
      <c r="L1065"/>
      <c r="M1065"/>
      <c r="N1065"/>
    </row>
    <row r="1066" spans="3:14">
      <c r="C1066"/>
      <c r="D1066"/>
      <c r="E1066"/>
      <c r="F1066" s="8">
        <f t="shared" si="54"/>
        <v>0</v>
      </c>
      <c r="G1066" s="7">
        <f t="shared" si="55"/>
        <v>0</v>
      </c>
      <c r="H1066" s="7">
        <f t="shared" si="56"/>
        <v>0</v>
      </c>
      <c r="J1066"/>
      <c r="L1066"/>
      <c r="M1066"/>
      <c r="N1066"/>
    </row>
    <row r="1067" spans="3:14">
      <c r="C1067"/>
      <c r="D1067"/>
      <c r="E1067"/>
      <c r="F1067" s="8">
        <f t="shared" si="54"/>
        <v>0</v>
      </c>
      <c r="G1067" s="7">
        <f t="shared" si="55"/>
        <v>0</v>
      </c>
      <c r="H1067" s="7">
        <f t="shared" si="56"/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3" sqref="I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74</v>
      </c>
      <c r="G3" s="3">
        <v>84</v>
      </c>
      <c r="H3" s="3">
        <v>30.4</v>
      </c>
      <c r="I3" s="3">
        <v>113</v>
      </c>
    </row>
    <row r="4" spans="1:9">
      <c r="A4" s="3">
        <f t="shared" ref="A4:A9" si="3">A3+1000</f>
        <v>2000</v>
      </c>
      <c r="B4" s="3">
        <v>13.2</v>
      </c>
      <c r="C4" s="6">
        <f t="shared" si="0"/>
        <v>2.7769012306721361</v>
      </c>
      <c r="D4" s="6">
        <f t="shared" si="1"/>
        <v>9.7349999999999994</v>
      </c>
      <c r="E4" s="6">
        <f t="shared" si="2"/>
        <v>3.7071591774562074</v>
      </c>
      <c r="F4" s="3">
        <v>83</v>
      </c>
      <c r="G4" s="3">
        <v>84</v>
      </c>
      <c r="H4" s="3">
        <v>68.5</v>
      </c>
      <c r="I4" s="3">
        <v>128</v>
      </c>
    </row>
    <row r="5" spans="1:9">
      <c r="A5" s="3">
        <f t="shared" si="3"/>
        <v>3000</v>
      </c>
      <c r="B5" s="3">
        <v>13.2</v>
      </c>
      <c r="C5" s="6">
        <f t="shared" si="0"/>
        <v>4.1653518460082042</v>
      </c>
      <c r="D5" s="6">
        <f t="shared" si="1"/>
        <v>9.7349999999999994</v>
      </c>
      <c r="E5" s="6">
        <f t="shared" si="2"/>
        <v>5.5607387661843104</v>
      </c>
      <c r="F5" s="3">
        <v>84</v>
      </c>
      <c r="G5" s="3">
        <v>84</v>
      </c>
      <c r="H5" s="3">
        <v>103.5</v>
      </c>
      <c r="I5" s="3">
        <v>130</v>
      </c>
    </row>
    <row r="6" spans="1:9">
      <c r="A6" s="3">
        <f t="shared" si="3"/>
        <v>4000</v>
      </c>
      <c r="B6" s="3">
        <v>15.6</v>
      </c>
      <c r="C6" s="6">
        <f t="shared" si="0"/>
        <v>6.5635847270432315</v>
      </c>
      <c r="D6" s="6">
        <f t="shared" si="1"/>
        <v>11.505000000000001</v>
      </c>
      <c r="E6" s="6">
        <f t="shared" si="2"/>
        <v>8.7623762376237622</v>
      </c>
      <c r="F6" s="3">
        <v>92</v>
      </c>
      <c r="G6" s="3">
        <v>84</v>
      </c>
      <c r="H6" s="3">
        <v>155</v>
      </c>
      <c r="I6" s="3">
        <v>146</v>
      </c>
    </row>
    <row r="7" spans="1:9">
      <c r="A7" s="3">
        <f t="shared" si="3"/>
        <v>5000</v>
      </c>
      <c r="B7" s="3">
        <v>13.2</v>
      </c>
      <c r="C7" s="6">
        <f t="shared" si="0"/>
        <v>6.9422530766803412</v>
      </c>
      <c r="D7" s="6">
        <f t="shared" si="1"/>
        <v>9.7349999999999994</v>
      </c>
      <c r="E7" s="6">
        <f t="shared" si="2"/>
        <v>9.2678979436405182</v>
      </c>
      <c r="F7" s="3">
        <v>93</v>
      </c>
      <c r="G7" s="3">
        <v>82</v>
      </c>
      <c r="H7" s="3">
        <v>162</v>
      </c>
      <c r="I7" s="3">
        <v>148</v>
      </c>
    </row>
    <row r="8" spans="1:9">
      <c r="A8" s="3">
        <f t="shared" si="3"/>
        <v>6000</v>
      </c>
      <c r="B8" s="3">
        <v>12</v>
      </c>
      <c r="C8" s="6">
        <f t="shared" si="0"/>
        <v>7.5733669927421898</v>
      </c>
      <c r="D8" s="6">
        <f t="shared" si="1"/>
        <v>8.8500000000000014</v>
      </c>
      <c r="E8" s="6">
        <f t="shared" si="2"/>
        <v>10.110434120335112</v>
      </c>
      <c r="F8" s="3">
        <v>84</v>
      </c>
      <c r="G8" s="3">
        <v>80</v>
      </c>
      <c r="H8" s="3">
        <v>190</v>
      </c>
      <c r="I8" s="3">
        <v>178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83</v>
      </c>
      <c r="G9" s="3">
        <v>84</v>
      </c>
      <c r="H9" s="3">
        <v>165</v>
      </c>
      <c r="I9" s="3">
        <v>150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9" sqref="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13.2</v>
      </c>
      <c r="C3" s="6">
        <f t="shared" ref="C3:C9" si="0">(A3*B3)/9507</f>
        <v>1.3884506153360681</v>
      </c>
      <c r="D3" s="6">
        <f t="shared" ref="D3:D9" si="1">SUM(B3*0.7375)</f>
        <v>9.7349999999999994</v>
      </c>
      <c r="E3" s="6">
        <f t="shared" ref="E3:E9" si="2">SUM(A3*D3)/5252</f>
        <v>1.8535795887281037</v>
      </c>
      <c r="F3" s="3">
        <v>76</v>
      </c>
      <c r="G3" s="3">
        <v>82</v>
      </c>
      <c r="H3" s="3">
        <v>36.299999999999997</v>
      </c>
      <c r="I3" s="3">
        <v>128</v>
      </c>
    </row>
    <row r="4" spans="1:9">
      <c r="A4" s="3">
        <f t="shared" ref="A4:A9" si="3">A3+1000</f>
        <v>2000</v>
      </c>
      <c r="B4" s="3">
        <v>13.2</v>
      </c>
      <c r="C4" s="6">
        <f t="shared" si="0"/>
        <v>2.7769012306721361</v>
      </c>
      <c r="D4" s="6">
        <f t="shared" si="1"/>
        <v>9.7349999999999994</v>
      </c>
      <c r="E4" s="6">
        <f t="shared" si="2"/>
        <v>3.7071591774562074</v>
      </c>
      <c r="F4" s="3">
        <v>89</v>
      </c>
      <c r="G4" s="3">
        <v>82</v>
      </c>
      <c r="H4" s="3">
        <v>63</v>
      </c>
      <c r="I4" s="3">
        <v>123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85</v>
      </c>
      <c r="G5" s="3">
        <v>82</v>
      </c>
      <c r="H5" s="3">
        <v>72</v>
      </c>
      <c r="I5" s="3">
        <v>104</v>
      </c>
    </row>
    <row r="6" spans="1:9">
      <c r="A6" s="3">
        <f t="shared" si="3"/>
        <v>4000</v>
      </c>
      <c r="B6" s="3">
        <v>9.6</v>
      </c>
      <c r="C6" s="6">
        <f t="shared" si="0"/>
        <v>4.0391290627958343</v>
      </c>
      <c r="D6" s="6">
        <f t="shared" si="1"/>
        <v>7.08</v>
      </c>
      <c r="E6" s="6">
        <f t="shared" si="2"/>
        <v>5.3922315308453923</v>
      </c>
      <c r="F6" s="3">
        <v>90</v>
      </c>
      <c r="G6" s="3">
        <v>82</v>
      </c>
      <c r="H6" s="3">
        <v>97</v>
      </c>
      <c r="I6" s="3">
        <v>103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92</v>
      </c>
      <c r="G7" s="3">
        <v>82</v>
      </c>
      <c r="H7" s="3">
        <v>122</v>
      </c>
      <c r="I7" s="3">
        <v>120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89</v>
      </c>
      <c r="G8" s="3">
        <v>82</v>
      </c>
      <c r="H8" s="3">
        <v>121</v>
      </c>
      <c r="I8" s="3">
        <v>102</v>
      </c>
    </row>
    <row r="9" spans="1:9">
      <c r="A9" s="3">
        <f t="shared" si="3"/>
        <v>7000</v>
      </c>
      <c r="B9" s="3">
        <v>7.2</v>
      </c>
      <c r="C9" s="6">
        <f t="shared" si="0"/>
        <v>5.3013568949195333</v>
      </c>
      <c r="D9" s="6">
        <f t="shared" si="1"/>
        <v>5.3100000000000005</v>
      </c>
      <c r="E9" s="6">
        <f t="shared" si="2"/>
        <v>7.0773038842345777</v>
      </c>
      <c r="F9" s="3">
        <v>80</v>
      </c>
      <c r="G9" s="3">
        <v>83</v>
      </c>
      <c r="H9" s="3">
        <v>125</v>
      </c>
      <c r="I9" s="3">
        <v>110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30" sqref="D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86</v>
      </c>
      <c r="G3" s="3">
        <v>80</v>
      </c>
      <c r="H3" s="3">
        <v>25.5</v>
      </c>
      <c r="I3" s="3">
        <v>104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91</v>
      </c>
      <c r="G4" s="3">
        <v>80</v>
      </c>
      <c r="H4" s="3">
        <v>32</v>
      </c>
      <c r="I4" s="3">
        <v>82</v>
      </c>
    </row>
    <row r="5" spans="1:9">
      <c r="A5" s="3">
        <f t="shared" si="3"/>
        <v>3000</v>
      </c>
      <c r="B5" s="3">
        <v>7.2</v>
      </c>
      <c r="C5" s="6">
        <f t="shared" si="0"/>
        <v>2.2720100978226569</v>
      </c>
      <c r="D5" s="6">
        <f t="shared" si="1"/>
        <v>5.3100000000000005</v>
      </c>
      <c r="E5" s="6">
        <f t="shared" si="2"/>
        <v>3.0331302361005337</v>
      </c>
      <c r="F5" s="3">
        <v>90</v>
      </c>
      <c r="G5" s="3">
        <v>80</v>
      </c>
      <c r="H5" s="3">
        <v>50</v>
      </c>
      <c r="I5" s="3">
        <v>85</v>
      </c>
    </row>
    <row r="6" spans="1:9">
      <c r="A6" s="3">
        <f t="shared" si="3"/>
        <v>4000</v>
      </c>
      <c r="B6" s="3">
        <v>3.6</v>
      </c>
      <c r="C6" s="6">
        <f t="shared" si="0"/>
        <v>1.514673398548438</v>
      </c>
      <c r="D6" s="6">
        <f t="shared" si="1"/>
        <v>2.6550000000000002</v>
      </c>
      <c r="E6" s="6">
        <f t="shared" si="2"/>
        <v>2.0220868240670224</v>
      </c>
      <c r="F6" s="3">
        <v>79</v>
      </c>
      <c r="G6" s="3">
        <v>80</v>
      </c>
      <c r="H6" s="3">
        <v>37</v>
      </c>
      <c r="I6" s="3">
        <v>60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2012-12-24T18:29:35Z</dcterms:modified>
</cp:coreProperties>
</file>