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1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<sst xmlns="http://schemas.openxmlformats.org/spreadsheetml/2006/main" count="43" uniqueCount="13">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</sst>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1"/>
          <c:y val="0.16639477977161488"/>
          <c:w val="0.79134295227524976"/>
          <c:h val="0.6557911908646048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8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0370370370370374E-2"/>
                  <c:y val="-2.178649237472767E-2"/>
                </c:manualLayout>
              </c:layout>
              <c:showVal val="1"/>
            </c:dLbl>
            <c:dLbl>
              <c:idx val="18"/>
              <c:layout>
                <c:manualLayout>
                  <c:x val="-1.7777777777777781E-2"/>
                  <c:y val="-2.3965141612200435E-2"/>
                </c:manualLayout>
              </c:layout>
              <c:showVal val="1"/>
            </c:dLbl>
            <c:dLbl>
              <c:idx val="33"/>
              <c:layout>
                <c:manualLayout>
                  <c:x val="-5.4814814814814844E-2"/>
                  <c:y val="2.178649237472767E-2"/>
                </c:manualLayout>
              </c:layout>
              <c:showVal val="1"/>
            </c:dLbl>
            <c:delete val="1"/>
          </c:dLbls>
          <c:xVal>
            <c:numRef>
              <c:f>'Peak data'!$D$3:$D$1666</c:f>
              <c:numCache>
                <c:formatCode>General</c:formatCode>
                <c:ptCount val="1650"/>
                <c:pt idx="0">
                  <c:v>58</c:v>
                </c:pt>
                <c:pt idx="1">
                  <c:v>63</c:v>
                </c:pt>
                <c:pt idx="2">
                  <c:v>156</c:v>
                </c:pt>
                <c:pt idx="3">
                  <c:v>318</c:v>
                </c:pt>
                <c:pt idx="4">
                  <c:v>481</c:v>
                </c:pt>
                <c:pt idx="5">
                  <c:v>641</c:v>
                </c:pt>
                <c:pt idx="6">
                  <c:v>962</c:v>
                </c:pt>
                <c:pt idx="7">
                  <c:v>1123</c:v>
                </c:pt>
                <c:pt idx="8">
                  <c:v>1604</c:v>
                </c:pt>
                <c:pt idx="9">
                  <c:v>1762</c:v>
                </c:pt>
                <c:pt idx="10">
                  <c:v>1926</c:v>
                </c:pt>
                <c:pt idx="11">
                  <c:v>2082</c:v>
                </c:pt>
                <c:pt idx="12">
                  <c:v>2246</c:v>
                </c:pt>
                <c:pt idx="13">
                  <c:v>2407</c:v>
                </c:pt>
                <c:pt idx="14">
                  <c:v>2575</c:v>
                </c:pt>
                <c:pt idx="15">
                  <c:v>2743</c:v>
                </c:pt>
                <c:pt idx="16">
                  <c:v>3081</c:v>
                </c:pt>
                <c:pt idx="17">
                  <c:v>3245</c:v>
                </c:pt>
                <c:pt idx="18">
                  <c:v>3397</c:v>
                </c:pt>
                <c:pt idx="19">
                  <c:v>3551</c:v>
                </c:pt>
                <c:pt idx="20">
                  <c:v>3853</c:v>
                </c:pt>
                <c:pt idx="21">
                  <c:v>4003</c:v>
                </c:pt>
                <c:pt idx="22">
                  <c:v>4157</c:v>
                </c:pt>
                <c:pt idx="23">
                  <c:v>4306</c:v>
                </c:pt>
                <c:pt idx="24">
                  <c:v>4625</c:v>
                </c:pt>
                <c:pt idx="25">
                  <c:v>4788</c:v>
                </c:pt>
                <c:pt idx="26">
                  <c:v>5263</c:v>
                </c:pt>
                <c:pt idx="27">
                  <c:v>5430</c:v>
                </c:pt>
                <c:pt idx="28">
                  <c:v>5900</c:v>
                </c:pt>
                <c:pt idx="29">
                  <c:v>6072</c:v>
                </c:pt>
                <c:pt idx="30">
                  <c:v>6231</c:v>
                </c:pt>
                <c:pt idx="31">
                  <c:v>6700</c:v>
                </c:pt>
                <c:pt idx="32">
                  <c:v>7327</c:v>
                </c:pt>
                <c:pt idx="33">
                  <c:v>8000</c:v>
                </c:pt>
              </c:numCache>
            </c:numRef>
          </c:xVal>
          <c:yVal>
            <c:numRef>
              <c:f>'Peak data'!$G$3:$G$1666</c:f>
              <c:numCache>
                <c:formatCode>0.00</c:formatCode>
                <c:ptCount val="1650"/>
                <c:pt idx="0">
                  <c:v>45.430000000000007</c:v>
                </c:pt>
                <c:pt idx="1">
                  <c:v>45.430000000000007</c:v>
                </c:pt>
                <c:pt idx="2">
                  <c:v>45.430000000000007</c:v>
                </c:pt>
                <c:pt idx="3">
                  <c:v>44.692500000000003</c:v>
                </c:pt>
                <c:pt idx="4">
                  <c:v>43.807500000000005</c:v>
                </c:pt>
                <c:pt idx="5">
                  <c:v>42.922500000000007</c:v>
                </c:pt>
                <c:pt idx="6">
                  <c:v>42.037500000000001</c:v>
                </c:pt>
                <c:pt idx="7">
                  <c:v>42.037500000000001</c:v>
                </c:pt>
                <c:pt idx="8">
                  <c:v>41.152500000000003</c:v>
                </c:pt>
                <c:pt idx="9">
                  <c:v>41.152500000000003</c:v>
                </c:pt>
                <c:pt idx="10">
                  <c:v>41.152500000000003</c:v>
                </c:pt>
                <c:pt idx="11">
                  <c:v>41.152500000000003</c:v>
                </c:pt>
                <c:pt idx="12">
                  <c:v>41.152500000000003</c:v>
                </c:pt>
                <c:pt idx="13">
                  <c:v>41.152500000000003</c:v>
                </c:pt>
                <c:pt idx="14">
                  <c:v>41.152500000000003</c:v>
                </c:pt>
                <c:pt idx="15">
                  <c:v>41.152500000000003</c:v>
                </c:pt>
                <c:pt idx="16">
                  <c:v>42.037500000000001</c:v>
                </c:pt>
                <c:pt idx="17">
                  <c:v>43.807500000000005</c:v>
                </c:pt>
                <c:pt idx="18">
                  <c:v>43.807500000000005</c:v>
                </c:pt>
                <c:pt idx="19">
                  <c:v>42.922500000000007</c:v>
                </c:pt>
                <c:pt idx="20">
                  <c:v>39.3825</c:v>
                </c:pt>
                <c:pt idx="21">
                  <c:v>36.727499999999999</c:v>
                </c:pt>
                <c:pt idx="22">
                  <c:v>34.22</c:v>
                </c:pt>
                <c:pt idx="23">
                  <c:v>31.565000000000001</c:v>
                </c:pt>
                <c:pt idx="24">
                  <c:v>27.14</c:v>
                </c:pt>
                <c:pt idx="25">
                  <c:v>25.37</c:v>
                </c:pt>
                <c:pt idx="26">
                  <c:v>21.092500000000001</c:v>
                </c:pt>
                <c:pt idx="27">
                  <c:v>19.322500000000002</c:v>
                </c:pt>
                <c:pt idx="28">
                  <c:v>15.782500000000001</c:v>
                </c:pt>
                <c:pt idx="29">
                  <c:v>14.897500000000001</c:v>
                </c:pt>
                <c:pt idx="30">
                  <c:v>14.012500000000001</c:v>
                </c:pt>
                <c:pt idx="31">
                  <c:v>11.505000000000001</c:v>
                </c:pt>
                <c:pt idx="32">
                  <c:v>9.5875000000000004</c:v>
                </c:pt>
                <c:pt idx="33">
                  <c:v>7.9650000000000007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</c:numCache>
            </c:numRef>
          </c:yVal>
        </c:ser>
        <c:axId val="60148736"/>
        <c:axId val="6017958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9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Lbls>
            <c:dLbl>
              <c:idx val="19"/>
              <c:layout>
                <c:manualLayout>
                  <c:x val="-4.8888888888888891E-2"/>
                  <c:y val="-2.3965141612200435E-2"/>
                </c:manualLayout>
              </c:layout>
              <c:showVal val="1"/>
            </c:dLbl>
            <c:dLbl>
              <c:idx val="33"/>
              <c:layout>
                <c:manualLayout>
                  <c:x val="-6.666666666666668E-2"/>
                  <c:y val="-2.6143790849673214E-2"/>
                </c:manualLayout>
              </c:layout>
              <c:showVal val="1"/>
            </c:dLbl>
            <c:delete val="1"/>
          </c:dLbls>
          <c:xVal>
            <c:numRef>
              <c:f>'Peak data'!$D$3:$D$4666</c:f>
              <c:numCache>
                <c:formatCode>General</c:formatCode>
                <c:ptCount val="4650"/>
                <c:pt idx="0">
                  <c:v>58</c:v>
                </c:pt>
                <c:pt idx="1">
                  <c:v>63</c:v>
                </c:pt>
                <c:pt idx="2">
                  <c:v>156</c:v>
                </c:pt>
                <c:pt idx="3">
                  <c:v>318</c:v>
                </c:pt>
                <c:pt idx="4">
                  <c:v>481</c:v>
                </c:pt>
                <c:pt idx="5">
                  <c:v>641</c:v>
                </c:pt>
                <c:pt idx="6">
                  <c:v>962</c:v>
                </c:pt>
                <c:pt idx="7">
                  <c:v>1123</c:v>
                </c:pt>
                <c:pt idx="8">
                  <c:v>1604</c:v>
                </c:pt>
                <c:pt idx="9">
                  <c:v>1762</c:v>
                </c:pt>
                <c:pt idx="10">
                  <c:v>1926</c:v>
                </c:pt>
                <c:pt idx="11">
                  <c:v>2082</c:v>
                </c:pt>
                <c:pt idx="12">
                  <c:v>2246</c:v>
                </c:pt>
                <c:pt idx="13">
                  <c:v>2407</c:v>
                </c:pt>
                <c:pt idx="14">
                  <c:v>2575</c:v>
                </c:pt>
                <c:pt idx="15">
                  <c:v>2743</c:v>
                </c:pt>
                <c:pt idx="16">
                  <c:v>3081</c:v>
                </c:pt>
                <c:pt idx="17">
                  <c:v>3245</c:v>
                </c:pt>
                <c:pt idx="18">
                  <c:v>3397</c:v>
                </c:pt>
                <c:pt idx="19">
                  <c:v>3551</c:v>
                </c:pt>
                <c:pt idx="20">
                  <c:v>3853</c:v>
                </c:pt>
                <c:pt idx="21">
                  <c:v>4003</c:v>
                </c:pt>
                <c:pt idx="22">
                  <c:v>4157</c:v>
                </c:pt>
                <c:pt idx="23">
                  <c:v>4306</c:v>
                </c:pt>
                <c:pt idx="24">
                  <c:v>4625</c:v>
                </c:pt>
                <c:pt idx="25">
                  <c:v>4788</c:v>
                </c:pt>
                <c:pt idx="26">
                  <c:v>5263</c:v>
                </c:pt>
                <c:pt idx="27">
                  <c:v>5430</c:v>
                </c:pt>
                <c:pt idx="28">
                  <c:v>5900</c:v>
                </c:pt>
                <c:pt idx="29">
                  <c:v>6072</c:v>
                </c:pt>
                <c:pt idx="30">
                  <c:v>6231</c:v>
                </c:pt>
                <c:pt idx="31">
                  <c:v>6700</c:v>
                </c:pt>
                <c:pt idx="32">
                  <c:v>7327</c:v>
                </c:pt>
                <c:pt idx="33">
                  <c:v>8000</c:v>
                </c:pt>
              </c:numCache>
            </c:numRef>
          </c:xVal>
          <c:yVal>
            <c:numRef>
              <c:f>'Peak data'!$H$3:$H$1666</c:f>
              <c:numCache>
                <c:formatCode>0.00</c:formatCode>
                <c:ptCount val="1650"/>
                <c:pt idx="0">
                  <c:v>0.50170220868240678</c:v>
                </c:pt>
                <c:pt idx="1">
                  <c:v>0.54495239908606252</c:v>
                </c:pt>
                <c:pt idx="2">
                  <c:v>1.3494059405940595</c:v>
                </c:pt>
                <c:pt idx="3">
                  <c:v>2.7060576923076924</c:v>
                </c:pt>
                <c:pt idx="4">
                  <c:v>4.0120730198019805</c:v>
                </c:pt>
                <c:pt idx="5">
                  <c:v>5.2386371858339693</c:v>
                </c:pt>
                <c:pt idx="6">
                  <c:v>7.6999381188118816</c:v>
                </c:pt>
                <c:pt idx="7">
                  <c:v>8.9885972010662609</c:v>
                </c:pt>
                <c:pt idx="8">
                  <c:v>12.568280654988575</c:v>
                </c:pt>
                <c:pt idx="9">
                  <c:v>13.80630331302361</c:v>
                </c:pt>
                <c:pt idx="10">
                  <c:v>15.091339489718205</c:v>
                </c:pt>
                <c:pt idx="11">
                  <c:v>16.31369097486672</c:v>
                </c:pt>
                <c:pt idx="12">
                  <c:v>17.598727151561313</c:v>
                </c:pt>
                <c:pt idx="13">
                  <c:v>18.860256568926125</c:v>
                </c:pt>
                <c:pt idx="14">
                  <c:v>20.176635091393756</c:v>
                </c:pt>
                <c:pt idx="15">
                  <c:v>21.49301361386139</c:v>
                </c:pt>
                <c:pt idx="16">
                  <c:v>24.660612623762379</c:v>
                </c:pt>
                <c:pt idx="17">
                  <c:v>27.066895944402138</c:v>
                </c:pt>
                <c:pt idx="18">
                  <c:v>28.334744383092158</c:v>
                </c:pt>
                <c:pt idx="19">
                  <c:v>29.020905845392235</c:v>
                </c:pt>
                <c:pt idx="20">
                  <c:v>28.891997810357957</c:v>
                </c:pt>
                <c:pt idx="21">
                  <c:v>27.993180217060168</c:v>
                </c:pt>
                <c:pt idx="22">
                  <c:v>27.085403655750191</c:v>
                </c:pt>
                <c:pt idx="23">
                  <c:v>25.879453541507999</c:v>
                </c:pt>
                <c:pt idx="24">
                  <c:v>23.899942878903275</c:v>
                </c:pt>
                <c:pt idx="25">
                  <c:v>23.128629093678597</c:v>
                </c:pt>
                <c:pt idx="26">
                  <c:v>21.136676980198018</c:v>
                </c:pt>
                <c:pt idx="27">
                  <c:v>19.977375285605483</c:v>
                </c:pt>
                <c:pt idx="28">
                  <c:v>17.729769611576543</c:v>
                </c:pt>
                <c:pt idx="29">
                  <c:v>17.223461538461539</c:v>
                </c:pt>
                <c:pt idx="30">
                  <c:v>16.624502570449355</c:v>
                </c:pt>
                <c:pt idx="31">
                  <c:v>14.676980198019802</c:v>
                </c:pt>
                <c:pt idx="32">
                  <c:v>13.375402227722773</c:v>
                </c:pt>
                <c:pt idx="33">
                  <c:v>12.132520944402135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20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4.4444444444444462E-3"/>
                  <c:y val="-2.1786492374727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81.7</a:t>
                    </a:r>
                  </a:p>
                </c:rich>
              </c:tx>
              <c:showVal val="1"/>
            </c:dLbl>
            <c:dLbl>
              <c:idx val="20"/>
              <c:layout>
                <c:manualLayout>
                  <c:x val="-6.2222222222222241E-2"/>
                  <c:y val="3.2679738562091519E-2"/>
                </c:manualLayout>
              </c:layout>
              <c:showVal val="1"/>
            </c:dLbl>
            <c:dLbl>
              <c:idx val="33"/>
              <c:layout>
                <c:manualLayout>
                  <c:x val="-6.3703703703703721E-2"/>
                  <c:y val="-2.61437908496732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75.7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data'!$D$3:$D$36</c:f>
              <c:numCache>
                <c:formatCode>General</c:formatCode>
                <c:ptCount val="34"/>
                <c:pt idx="0">
                  <c:v>58</c:v>
                </c:pt>
                <c:pt idx="1">
                  <c:v>63</c:v>
                </c:pt>
                <c:pt idx="2">
                  <c:v>156</c:v>
                </c:pt>
                <c:pt idx="3">
                  <c:v>318</c:v>
                </c:pt>
                <c:pt idx="4">
                  <c:v>481</c:v>
                </c:pt>
                <c:pt idx="5">
                  <c:v>641</c:v>
                </c:pt>
                <c:pt idx="6">
                  <c:v>962</c:v>
                </c:pt>
                <c:pt idx="7">
                  <c:v>1123</c:v>
                </c:pt>
                <c:pt idx="8">
                  <c:v>1604</c:v>
                </c:pt>
                <c:pt idx="9">
                  <c:v>1762</c:v>
                </c:pt>
                <c:pt idx="10">
                  <c:v>1926</c:v>
                </c:pt>
                <c:pt idx="11">
                  <c:v>2082</c:v>
                </c:pt>
                <c:pt idx="12">
                  <c:v>2246</c:v>
                </c:pt>
                <c:pt idx="13">
                  <c:v>2407</c:v>
                </c:pt>
                <c:pt idx="14">
                  <c:v>2575</c:v>
                </c:pt>
                <c:pt idx="15">
                  <c:v>2743</c:v>
                </c:pt>
                <c:pt idx="16">
                  <c:v>3081</c:v>
                </c:pt>
                <c:pt idx="17">
                  <c:v>3245</c:v>
                </c:pt>
                <c:pt idx="18">
                  <c:v>3397</c:v>
                </c:pt>
                <c:pt idx="19">
                  <c:v>3551</c:v>
                </c:pt>
                <c:pt idx="20">
                  <c:v>3853</c:v>
                </c:pt>
                <c:pt idx="21">
                  <c:v>4003</c:v>
                </c:pt>
                <c:pt idx="22">
                  <c:v>4157</c:v>
                </c:pt>
                <c:pt idx="23">
                  <c:v>4306</c:v>
                </c:pt>
                <c:pt idx="24">
                  <c:v>4625</c:v>
                </c:pt>
                <c:pt idx="25">
                  <c:v>4788</c:v>
                </c:pt>
                <c:pt idx="26">
                  <c:v>5263</c:v>
                </c:pt>
                <c:pt idx="27">
                  <c:v>5430</c:v>
                </c:pt>
                <c:pt idx="28">
                  <c:v>5900</c:v>
                </c:pt>
                <c:pt idx="29">
                  <c:v>6072</c:v>
                </c:pt>
                <c:pt idx="30">
                  <c:v>6231</c:v>
                </c:pt>
                <c:pt idx="31">
                  <c:v>6700</c:v>
                </c:pt>
                <c:pt idx="32">
                  <c:v>7327</c:v>
                </c:pt>
                <c:pt idx="33">
                  <c:v>8000</c:v>
                </c:pt>
              </c:numCache>
            </c:numRef>
          </c:xVal>
          <c:yVal>
            <c:numRef>
              <c:f>'Peak data'!$A$3:$A$36</c:f>
              <c:numCache>
                <c:formatCode>General</c:formatCode>
                <c:ptCount val="34"/>
                <c:pt idx="0">
                  <c:v>81.703125</c:v>
                </c:pt>
                <c:pt idx="1">
                  <c:v>81.546875</c:v>
                </c:pt>
                <c:pt idx="2">
                  <c:v>81.546875</c:v>
                </c:pt>
                <c:pt idx="3">
                  <c:v>81.390625</c:v>
                </c:pt>
                <c:pt idx="4">
                  <c:v>81.25</c:v>
                </c:pt>
                <c:pt idx="5">
                  <c:v>81.09375</c:v>
                </c:pt>
                <c:pt idx="6">
                  <c:v>80.953125</c:v>
                </c:pt>
                <c:pt idx="7">
                  <c:v>80.796875</c:v>
                </c:pt>
                <c:pt idx="8">
                  <c:v>80.34375</c:v>
                </c:pt>
                <c:pt idx="9">
                  <c:v>79.890625</c:v>
                </c:pt>
                <c:pt idx="10">
                  <c:v>79.890625</c:v>
                </c:pt>
                <c:pt idx="11">
                  <c:v>79.890625</c:v>
                </c:pt>
                <c:pt idx="12">
                  <c:v>79.453125</c:v>
                </c:pt>
                <c:pt idx="13">
                  <c:v>79.453125</c:v>
                </c:pt>
                <c:pt idx="14">
                  <c:v>79.453125</c:v>
                </c:pt>
                <c:pt idx="15">
                  <c:v>79</c:v>
                </c:pt>
                <c:pt idx="16">
                  <c:v>79</c:v>
                </c:pt>
                <c:pt idx="17">
                  <c:v>78.703125</c:v>
                </c:pt>
                <c:pt idx="18">
                  <c:v>78.703125</c:v>
                </c:pt>
                <c:pt idx="19">
                  <c:v>78.546875</c:v>
                </c:pt>
                <c:pt idx="20">
                  <c:v>78.25</c:v>
                </c:pt>
                <c:pt idx="21">
                  <c:v>78.703125</c:v>
                </c:pt>
                <c:pt idx="22">
                  <c:v>78.84375</c:v>
                </c:pt>
                <c:pt idx="23">
                  <c:v>78.703125</c:v>
                </c:pt>
                <c:pt idx="24">
                  <c:v>78.546875</c:v>
                </c:pt>
                <c:pt idx="25">
                  <c:v>77.953125</c:v>
                </c:pt>
                <c:pt idx="26">
                  <c:v>78.84375</c:v>
                </c:pt>
                <c:pt idx="27">
                  <c:v>79.15625</c:v>
                </c:pt>
                <c:pt idx="28">
                  <c:v>77.5</c:v>
                </c:pt>
                <c:pt idx="29">
                  <c:v>77.34375</c:v>
                </c:pt>
                <c:pt idx="30">
                  <c:v>79.453125</c:v>
                </c:pt>
                <c:pt idx="31">
                  <c:v>79</c:v>
                </c:pt>
                <c:pt idx="32">
                  <c:v>76.59375</c:v>
                </c:pt>
                <c:pt idx="33">
                  <c:v>75.703125</c:v>
                </c:pt>
              </c:numCache>
            </c:numRef>
          </c:yVal>
        </c:ser>
        <c:axId val="60148736"/>
        <c:axId val="6017958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9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Lbls>
            <c:dLbl>
              <c:idx val="19"/>
              <c:layout>
                <c:manualLayout>
                  <c:x val="-4.1481481481481494E-2"/>
                  <c:y val="-2.178649237472767E-2"/>
                </c:manualLayout>
              </c:layout>
              <c:showVal val="1"/>
            </c:dLbl>
            <c:dLbl>
              <c:idx val="33"/>
              <c:layout>
                <c:manualLayout>
                  <c:x val="-5.9259259259259262E-2"/>
                  <c:y val="1.7429193899782144E-2"/>
                </c:manualLayout>
              </c:layout>
              <c:showVal val="1"/>
            </c:dLbl>
            <c:delete val="1"/>
          </c:dLbls>
          <c:xVal>
            <c:numRef>
              <c:f>'Peak data'!$D$3:$D$1666</c:f>
              <c:numCache>
                <c:formatCode>General</c:formatCode>
                <c:ptCount val="1650"/>
                <c:pt idx="0">
                  <c:v>58</c:v>
                </c:pt>
                <c:pt idx="1">
                  <c:v>63</c:v>
                </c:pt>
                <c:pt idx="2">
                  <c:v>156</c:v>
                </c:pt>
                <c:pt idx="3">
                  <c:v>318</c:v>
                </c:pt>
                <c:pt idx="4">
                  <c:v>481</c:v>
                </c:pt>
                <c:pt idx="5">
                  <c:v>641</c:v>
                </c:pt>
                <c:pt idx="6">
                  <c:v>962</c:v>
                </c:pt>
                <c:pt idx="7">
                  <c:v>1123</c:v>
                </c:pt>
                <c:pt idx="8">
                  <c:v>1604</c:v>
                </c:pt>
                <c:pt idx="9">
                  <c:v>1762</c:v>
                </c:pt>
                <c:pt idx="10">
                  <c:v>1926</c:v>
                </c:pt>
                <c:pt idx="11">
                  <c:v>2082</c:v>
                </c:pt>
                <c:pt idx="12">
                  <c:v>2246</c:v>
                </c:pt>
                <c:pt idx="13">
                  <c:v>2407</c:v>
                </c:pt>
                <c:pt idx="14">
                  <c:v>2575</c:v>
                </c:pt>
                <c:pt idx="15">
                  <c:v>2743</c:v>
                </c:pt>
                <c:pt idx="16">
                  <c:v>3081</c:v>
                </c:pt>
                <c:pt idx="17">
                  <c:v>3245</c:v>
                </c:pt>
                <c:pt idx="18">
                  <c:v>3397</c:v>
                </c:pt>
                <c:pt idx="19">
                  <c:v>3551</c:v>
                </c:pt>
                <c:pt idx="20">
                  <c:v>3853</c:v>
                </c:pt>
                <c:pt idx="21">
                  <c:v>4003</c:v>
                </c:pt>
                <c:pt idx="22">
                  <c:v>4157</c:v>
                </c:pt>
                <c:pt idx="23">
                  <c:v>4306</c:v>
                </c:pt>
                <c:pt idx="24">
                  <c:v>4625</c:v>
                </c:pt>
                <c:pt idx="25">
                  <c:v>4788</c:v>
                </c:pt>
                <c:pt idx="26">
                  <c:v>5263</c:v>
                </c:pt>
                <c:pt idx="27">
                  <c:v>5430</c:v>
                </c:pt>
                <c:pt idx="28">
                  <c:v>5900</c:v>
                </c:pt>
                <c:pt idx="29">
                  <c:v>6072</c:v>
                </c:pt>
                <c:pt idx="30">
                  <c:v>6231</c:v>
                </c:pt>
                <c:pt idx="31">
                  <c:v>6700</c:v>
                </c:pt>
                <c:pt idx="32">
                  <c:v>7327</c:v>
                </c:pt>
                <c:pt idx="33">
                  <c:v>8000</c:v>
                </c:pt>
              </c:numCache>
            </c:numRef>
          </c:xVal>
          <c:yVal>
            <c:numRef>
              <c:f>'Peak data'!$B$3:$B$1666</c:f>
              <c:numCache>
                <c:formatCode>General</c:formatCode>
                <c:ptCount val="1650"/>
                <c:pt idx="0">
                  <c:v>45.7</c:v>
                </c:pt>
                <c:pt idx="1">
                  <c:v>45.3</c:v>
                </c:pt>
                <c:pt idx="2">
                  <c:v>45.6</c:v>
                </c:pt>
                <c:pt idx="3">
                  <c:v>56.8</c:v>
                </c:pt>
                <c:pt idx="4">
                  <c:v>63.4</c:v>
                </c:pt>
                <c:pt idx="5">
                  <c:v>82.2</c:v>
                </c:pt>
                <c:pt idx="6">
                  <c:v>107</c:v>
                </c:pt>
                <c:pt idx="7">
                  <c:v>113.7</c:v>
                </c:pt>
                <c:pt idx="8">
                  <c:v>158.19999999999999</c:v>
                </c:pt>
                <c:pt idx="9">
                  <c:v>172</c:v>
                </c:pt>
                <c:pt idx="10">
                  <c:v>183.8</c:v>
                </c:pt>
                <c:pt idx="11">
                  <c:v>196.3</c:v>
                </c:pt>
                <c:pt idx="12">
                  <c:v>208.8</c:v>
                </c:pt>
                <c:pt idx="13">
                  <c:v>225</c:v>
                </c:pt>
                <c:pt idx="14">
                  <c:v>237.3</c:v>
                </c:pt>
                <c:pt idx="15">
                  <c:v>254.2</c:v>
                </c:pt>
                <c:pt idx="16">
                  <c:v>280.3</c:v>
                </c:pt>
                <c:pt idx="17">
                  <c:v>309.10000000000002</c:v>
                </c:pt>
                <c:pt idx="18">
                  <c:v>321.7</c:v>
                </c:pt>
                <c:pt idx="19">
                  <c:v>323.60000000000002</c:v>
                </c:pt>
                <c:pt idx="20">
                  <c:v>309.60000000000002</c:v>
                </c:pt>
                <c:pt idx="21">
                  <c:v>298.7</c:v>
                </c:pt>
                <c:pt idx="22">
                  <c:v>287.2</c:v>
                </c:pt>
                <c:pt idx="23">
                  <c:v>275</c:v>
                </c:pt>
                <c:pt idx="24">
                  <c:v>256.60000000000002</c:v>
                </c:pt>
                <c:pt idx="25">
                  <c:v>247.9</c:v>
                </c:pt>
                <c:pt idx="26">
                  <c:v>225.5</c:v>
                </c:pt>
                <c:pt idx="27">
                  <c:v>220.1</c:v>
                </c:pt>
                <c:pt idx="28">
                  <c:v>201.2</c:v>
                </c:pt>
                <c:pt idx="29">
                  <c:v>193.8</c:v>
                </c:pt>
                <c:pt idx="30">
                  <c:v>189.5</c:v>
                </c:pt>
                <c:pt idx="31">
                  <c:v>171.9</c:v>
                </c:pt>
                <c:pt idx="32">
                  <c:v>151.69999999999999</c:v>
                </c:pt>
                <c:pt idx="33">
                  <c:v>141</c:v>
                </c:pt>
              </c:numCache>
            </c:numRef>
          </c:yVal>
        </c:ser>
        <c:axId val="60181504"/>
        <c:axId val="60207872"/>
      </c:scatterChart>
      <c:valAx>
        <c:axId val="6014873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64"/>
              <c:y val="0.874388176968079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79584"/>
        <c:crosses val="autoZero"/>
        <c:crossBetween val="midCat"/>
      </c:valAx>
      <c:valAx>
        <c:axId val="60179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Horsepower / Torque (Lb Ft)/ Battery Voltage  </a:t>
                </a:r>
              </a:p>
            </c:rich>
          </c:tx>
          <c:layout>
            <c:manualLayout>
              <c:xMode val="edge"/>
              <c:yMode val="edge"/>
              <c:x val="7.7592300962379731E-3"/>
              <c:y val="0.12389978213507626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48736"/>
        <c:crosses val="autoZero"/>
        <c:crossBetween val="midCat"/>
      </c:valAx>
      <c:valAx>
        <c:axId val="60181504"/>
        <c:scaling>
          <c:orientation val="minMax"/>
        </c:scaling>
        <c:delete val="1"/>
        <c:axPos val="b"/>
        <c:numFmt formatCode="General" sourceLinked="1"/>
        <c:tickLblPos val="none"/>
        <c:crossAx val="60207872"/>
        <c:crosses val="autoZero"/>
        <c:crossBetween val="midCat"/>
      </c:valAx>
      <c:valAx>
        <c:axId val="6020787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8150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92779235928841"/>
          <c:y val="0.92877275144528504"/>
          <c:w val="0.70880011665208564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4"/>
          <c:y val="0.16639477977161488"/>
          <c:w val="0.79134295227524976"/>
          <c:h val="0.65579119086460491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8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8.8888888888888941E-3"/>
                  <c:y val="-2.1786492374727632E-2"/>
                </c:manualLayout>
              </c:layout>
              <c:showVal val="1"/>
            </c:dLbl>
            <c:dLbl>
              <c:idx val="18"/>
              <c:layout>
                <c:manualLayout>
                  <c:x val="-2.6666666666666672E-2"/>
                  <c:y val="-2.178649237472767E-2"/>
                </c:manualLayout>
              </c:layout>
              <c:showVal val="1"/>
            </c:dLbl>
            <c:dLbl>
              <c:idx val="33"/>
              <c:layout>
                <c:manualLayout>
                  <c:x val="-5.7777777777777782E-2"/>
                  <c:y val="-3.2679738562091443E-2"/>
                </c:manualLayout>
              </c:layout>
              <c:showVal val="1"/>
            </c:dLbl>
            <c:delete val="1"/>
          </c:dLbls>
          <c:xVal>
            <c:numRef>
              <c:f>'Peak data'!$D$3:$D$1112</c:f>
              <c:numCache>
                <c:formatCode>General</c:formatCode>
                <c:ptCount val="1096"/>
                <c:pt idx="0">
                  <c:v>58</c:v>
                </c:pt>
                <c:pt idx="1">
                  <c:v>63</c:v>
                </c:pt>
                <c:pt idx="2">
                  <c:v>156</c:v>
                </c:pt>
                <c:pt idx="3">
                  <c:v>318</c:v>
                </c:pt>
                <c:pt idx="4">
                  <c:v>481</c:v>
                </c:pt>
                <c:pt idx="5">
                  <c:v>641</c:v>
                </c:pt>
                <c:pt idx="6">
                  <c:v>962</c:v>
                </c:pt>
                <c:pt idx="7">
                  <c:v>1123</c:v>
                </c:pt>
                <c:pt idx="8">
                  <c:v>1604</c:v>
                </c:pt>
                <c:pt idx="9">
                  <c:v>1762</c:v>
                </c:pt>
                <c:pt idx="10">
                  <c:v>1926</c:v>
                </c:pt>
                <c:pt idx="11">
                  <c:v>2082</c:v>
                </c:pt>
                <c:pt idx="12">
                  <c:v>2246</c:v>
                </c:pt>
                <c:pt idx="13">
                  <c:v>2407</c:v>
                </c:pt>
                <c:pt idx="14">
                  <c:v>2575</c:v>
                </c:pt>
                <c:pt idx="15">
                  <c:v>2743</c:v>
                </c:pt>
                <c:pt idx="16">
                  <c:v>3081</c:v>
                </c:pt>
                <c:pt idx="17">
                  <c:v>3245</c:v>
                </c:pt>
                <c:pt idx="18">
                  <c:v>3397</c:v>
                </c:pt>
                <c:pt idx="19">
                  <c:v>3551</c:v>
                </c:pt>
                <c:pt idx="20">
                  <c:v>3853</c:v>
                </c:pt>
                <c:pt idx="21">
                  <c:v>4003</c:v>
                </c:pt>
                <c:pt idx="22">
                  <c:v>4157</c:v>
                </c:pt>
                <c:pt idx="23">
                  <c:v>4306</c:v>
                </c:pt>
                <c:pt idx="24">
                  <c:v>4625</c:v>
                </c:pt>
                <c:pt idx="25">
                  <c:v>4788</c:v>
                </c:pt>
                <c:pt idx="26">
                  <c:v>5263</c:v>
                </c:pt>
                <c:pt idx="27">
                  <c:v>5430</c:v>
                </c:pt>
                <c:pt idx="28">
                  <c:v>5900</c:v>
                </c:pt>
                <c:pt idx="29">
                  <c:v>6072</c:v>
                </c:pt>
                <c:pt idx="30">
                  <c:v>6231</c:v>
                </c:pt>
                <c:pt idx="31">
                  <c:v>6700</c:v>
                </c:pt>
                <c:pt idx="32">
                  <c:v>7327</c:v>
                </c:pt>
                <c:pt idx="33">
                  <c:v>8000</c:v>
                </c:pt>
              </c:numCache>
            </c:numRef>
          </c:xVal>
          <c:yVal>
            <c:numRef>
              <c:f>'Peak data'!$E$3:$E$1112</c:f>
              <c:numCache>
                <c:formatCode>General</c:formatCode>
                <c:ptCount val="1096"/>
                <c:pt idx="0">
                  <c:v>61.6</c:v>
                </c:pt>
                <c:pt idx="1">
                  <c:v>61.6</c:v>
                </c:pt>
                <c:pt idx="2">
                  <c:v>61.6</c:v>
                </c:pt>
                <c:pt idx="3">
                  <c:v>60.6</c:v>
                </c:pt>
                <c:pt idx="4">
                  <c:v>59.4</c:v>
                </c:pt>
                <c:pt idx="5">
                  <c:v>58.2</c:v>
                </c:pt>
                <c:pt idx="6">
                  <c:v>57</c:v>
                </c:pt>
                <c:pt idx="7">
                  <c:v>57</c:v>
                </c:pt>
                <c:pt idx="8">
                  <c:v>55.8</c:v>
                </c:pt>
                <c:pt idx="9">
                  <c:v>55.8</c:v>
                </c:pt>
                <c:pt idx="10">
                  <c:v>55.8</c:v>
                </c:pt>
                <c:pt idx="11">
                  <c:v>55.8</c:v>
                </c:pt>
                <c:pt idx="12">
                  <c:v>55.8</c:v>
                </c:pt>
                <c:pt idx="13">
                  <c:v>55.8</c:v>
                </c:pt>
                <c:pt idx="14">
                  <c:v>55.8</c:v>
                </c:pt>
                <c:pt idx="15">
                  <c:v>55.8</c:v>
                </c:pt>
                <c:pt idx="16">
                  <c:v>57</c:v>
                </c:pt>
                <c:pt idx="17">
                  <c:v>59.4</c:v>
                </c:pt>
                <c:pt idx="18">
                  <c:v>59.4</c:v>
                </c:pt>
                <c:pt idx="19">
                  <c:v>58.2</c:v>
                </c:pt>
                <c:pt idx="20">
                  <c:v>53.4</c:v>
                </c:pt>
                <c:pt idx="21">
                  <c:v>49.8</c:v>
                </c:pt>
                <c:pt idx="22">
                  <c:v>46.4</c:v>
                </c:pt>
                <c:pt idx="23">
                  <c:v>42.8</c:v>
                </c:pt>
                <c:pt idx="24">
                  <c:v>36.799999999999997</c:v>
                </c:pt>
                <c:pt idx="25">
                  <c:v>34.4</c:v>
                </c:pt>
                <c:pt idx="26">
                  <c:v>28.6</c:v>
                </c:pt>
                <c:pt idx="27">
                  <c:v>26.2</c:v>
                </c:pt>
                <c:pt idx="28">
                  <c:v>21.4</c:v>
                </c:pt>
                <c:pt idx="29">
                  <c:v>20.2</c:v>
                </c:pt>
                <c:pt idx="30">
                  <c:v>19</c:v>
                </c:pt>
                <c:pt idx="31">
                  <c:v>15.6</c:v>
                </c:pt>
                <c:pt idx="32">
                  <c:v>13</c:v>
                </c:pt>
                <c:pt idx="33">
                  <c:v>10.8</c:v>
                </c:pt>
              </c:numCache>
            </c:numRef>
          </c:yVal>
        </c:ser>
        <c:axId val="60278656"/>
        <c:axId val="60305408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9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Lbls>
            <c:dLbl>
              <c:idx val="19"/>
              <c:layout>
                <c:manualLayout>
                  <c:x val="-3.7037037037037049E-2"/>
                  <c:y val="3.4858387799564204E-2"/>
                </c:manualLayout>
              </c:layout>
              <c:showVal val="1"/>
            </c:dLbl>
            <c:dLbl>
              <c:idx val="33"/>
              <c:layout>
                <c:manualLayout>
                  <c:x val="-6.2222222222222241E-2"/>
                  <c:y val="3.2679738562091519E-2"/>
                </c:manualLayout>
              </c:layout>
              <c:showVal val="1"/>
            </c:dLbl>
            <c:delete val="1"/>
          </c:dLbls>
          <c:xVal>
            <c:numRef>
              <c:f>'Peak data'!$D$3:$D$1112</c:f>
              <c:numCache>
                <c:formatCode>General</c:formatCode>
                <c:ptCount val="1096"/>
                <c:pt idx="0">
                  <c:v>58</c:v>
                </c:pt>
                <c:pt idx="1">
                  <c:v>63</c:v>
                </c:pt>
                <c:pt idx="2">
                  <c:v>156</c:v>
                </c:pt>
                <c:pt idx="3">
                  <c:v>318</c:v>
                </c:pt>
                <c:pt idx="4">
                  <c:v>481</c:v>
                </c:pt>
                <c:pt idx="5">
                  <c:v>641</c:v>
                </c:pt>
                <c:pt idx="6">
                  <c:v>962</c:v>
                </c:pt>
                <c:pt idx="7">
                  <c:v>1123</c:v>
                </c:pt>
                <c:pt idx="8">
                  <c:v>1604</c:v>
                </c:pt>
                <c:pt idx="9">
                  <c:v>1762</c:v>
                </c:pt>
                <c:pt idx="10">
                  <c:v>1926</c:v>
                </c:pt>
                <c:pt idx="11">
                  <c:v>2082</c:v>
                </c:pt>
                <c:pt idx="12">
                  <c:v>2246</c:v>
                </c:pt>
                <c:pt idx="13">
                  <c:v>2407</c:v>
                </c:pt>
                <c:pt idx="14">
                  <c:v>2575</c:v>
                </c:pt>
                <c:pt idx="15">
                  <c:v>2743</c:v>
                </c:pt>
                <c:pt idx="16">
                  <c:v>3081</c:v>
                </c:pt>
                <c:pt idx="17">
                  <c:v>3245</c:v>
                </c:pt>
                <c:pt idx="18">
                  <c:v>3397</c:v>
                </c:pt>
                <c:pt idx="19">
                  <c:v>3551</c:v>
                </c:pt>
                <c:pt idx="20">
                  <c:v>3853</c:v>
                </c:pt>
                <c:pt idx="21">
                  <c:v>4003</c:v>
                </c:pt>
                <c:pt idx="22">
                  <c:v>4157</c:v>
                </c:pt>
                <c:pt idx="23">
                  <c:v>4306</c:v>
                </c:pt>
                <c:pt idx="24">
                  <c:v>4625</c:v>
                </c:pt>
                <c:pt idx="25">
                  <c:v>4788</c:v>
                </c:pt>
                <c:pt idx="26">
                  <c:v>5263</c:v>
                </c:pt>
                <c:pt idx="27">
                  <c:v>5430</c:v>
                </c:pt>
                <c:pt idx="28">
                  <c:v>5900</c:v>
                </c:pt>
                <c:pt idx="29">
                  <c:v>6072</c:v>
                </c:pt>
                <c:pt idx="30">
                  <c:v>6231</c:v>
                </c:pt>
                <c:pt idx="31">
                  <c:v>6700</c:v>
                </c:pt>
                <c:pt idx="32">
                  <c:v>7327</c:v>
                </c:pt>
                <c:pt idx="33">
                  <c:v>8000</c:v>
                </c:pt>
              </c:numCache>
            </c:numRef>
          </c:xVal>
          <c:yVal>
            <c:numRef>
              <c:f>'Peak data'!$F$3:$F$1112</c:f>
              <c:numCache>
                <c:formatCode>0.00</c:formatCode>
                <c:ptCount val="1096"/>
                <c:pt idx="0">
                  <c:v>0.37580729988429579</c:v>
                </c:pt>
                <c:pt idx="1">
                  <c:v>0.40820448090880407</c:v>
                </c:pt>
                <c:pt idx="2">
                  <c:v>1.0107920479646577</c:v>
                </c:pt>
                <c:pt idx="3">
                  <c:v>2.0270116756074472</c:v>
                </c:pt>
                <c:pt idx="4">
                  <c:v>3.0053013568949192</c:v>
                </c:pt>
                <c:pt idx="5">
                  <c:v>3.9240769958977602</c:v>
                </c:pt>
                <c:pt idx="6">
                  <c:v>5.7677500788892395</c:v>
                </c:pt>
                <c:pt idx="7">
                  <c:v>6.7330388135058374</c:v>
                </c:pt>
                <c:pt idx="8">
                  <c:v>9.4144525086778152</c:v>
                </c:pt>
                <c:pt idx="9">
                  <c:v>10.341811296939097</c:v>
                </c:pt>
                <c:pt idx="10">
                  <c:v>11.304386241716628</c:v>
                </c:pt>
                <c:pt idx="11">
                  <c:v>12.22000631113916</c:v>
                </c:pt>
                <c:pt idx="12">
                  <c:v>13.182581255916691</c:v>
                </c:pt>
                <c:pt idx="13">
                  <c:v>14.127548122436099</c:v>
                </c:pt>
                <c:pt idx="14">
                  <c:v>15.113600504891133</c:v>
                </c:pt>
                <c:pt idx="15">
                  <c:v>16.099652887346167</c:v>
                </c:pt>
                <c:pt idx="16">
                  <c:v>18.472388766172294</c:v>
                </c:pt>
                <c:pt idx="17">
                  <c:v>20.274850110444934</c:v>
                </c:pt>
                <c:pt idx="18">
                  <c:v>21.224550331334804</c:v>
                </c:pt>
                <c:pt idx="19">
                  <c:v>21.738529504575578</c:v>
                </c:pt>
                <c:pt idx="20">
                  <c:v>21.64196907541811</c:v>
                </c:pt>
                <c:pt idx="21">
                  <c:v>20.968696749763332</c:v>
                </c:pt>
                <c:pt idx="22">
                  <c:v>20.28871357946776</c:v>
                </c:pt>
                <c:pt idx="23">
                  <c:v>19.385379194277899</c:v>
                </c:pt>
                <c:pt idx="24">
                  <c:v>17.902598085621122</c:v>
                </c:pt>
                <c:pt idx="25">
                  <c:v>17.324834332597032</c:v>
                </c:pt>
                <c:pt idx="26">
                  <c:v>15.832733775113077</c:v>
                </c:pt>
                <c:pt idx="27">
                  <c:v>14.964342063742505</c:v>
                </c:pt>
                <c:pt idx="28">
                  <c:v>13.280740506994844</c:v>
                </c:pt>
                <c:pt idx="29">
                  <c:v>12.901483117702744</c:v>
                </c:pt>
                <c:pt idx="30">
                  <c:v>12.452824234774377</c:v>
                </c:pt>
                <c:pt idx="31">
                  <c:v>10.994004417797413</c:v>
                </c:pt>
                <c:pt idx="32">
                  <c:v>10.019038603134533</c:v>
                </c:pt>
                <c:pt idx="33">
                  <c:v>9.0880403912906278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5.9259259259259274E-3"/>
                  <c:y val="-2.61437908496732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81.7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5.9259259259259262E-2"/>
                  <c:y val="-2.61437908496732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75.7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data'!$D$3:$D$36</c:f>
              <c:numCache>
                <c:formatCode>General</c:formatCode>
                <c:ptCount val="34"/>
                <c:pt idx="0">
                  <c:v>58</c:v>
                </c:pt>
                <c:pt idx="1">
                  <c:v>63</c:v>
                </c:pt>
                <c:pt idx="2">
                  <c:v>156</c:v>
                </c:pt>
                <c:pt idx="3">
                  <c:v>318</c:v>
                </c:pt>
                <c:pt idx="4">
                  <c:v>481</c:v>
                </c:pt>
                <c:pt idx="5">
                  <c:v>641</c:v>
                </c:pt>
                <c:pt idx="6">
                  <c:v>962</c:v>
                </c:pt>
                <c:pt idx="7">
                  <c:v>1123</c:v>
                </c:pt>
                <c:pt idx="8">
                  <c:v>1604</c:v>
                </c:pt>
                <c:pt idx="9">
                  <c:v>1762</c:v>
                </c:pt>
                <c:pt idx="10">
                  <c:v>1926</c:v>
                </c:pt>
                <c:pt idx="11">
                  <c:v>2082</c:v>
                </c:pt>
                <c:pt idx="12">
                  <c:v>2246</c:v>
                </c:pt>
                <c:pt idx="13">
                  <c:v>2407</c:v>
                </c:pt>
                <c:pt idx="14">
                  <c:v>2575</c:v>
                </c:pt>
                <c:pt idx="15">
                  <c:v>2743</c:v>
                </c:pt>
                <c:pt idx="16">
                  <c:v>3081</c:v>
                </c:pt>
                <c:pt idx="17">
                  <c:v>3245</c:v>
                </c:pt>
                <c:pt idx="18">
                  <c:v>3397</c:v>
                </c:pt>
                <c:pt idx="19">
                  <c:v>3551</c:v>
                </c:pt>
                <c:pt idx="20">
                  <c:v>3853</c:v>
                </c:pt>
                <c:pt idx="21">
                  <c:v>4003</c:v>
                </c:pt>
                <c:pt idx="22">
                  <c:v>4157</c:v>
                </c:pt>
                <c:pt idx="23">
                  <c:v>4306</c:v>
                </c:pt>
                <c:pt idx="24">
                  <c:v>4625</c:v>
                </c:pt>
                <c:pt idx="25">
                  <c:v>4788</c:v>
                </c:pt>
                <c:pt idx="26">
                  <c:v>5263</c:v>
                </c:pt>
                <c:pt idx="27">
                  <c:v>5430</c:v>
                </c:pt>
                <c:pt idx="28">
                  <c:v>5900</c:v>
                </c:pt>
                <c:pt idx="29">
                  <c:v>6072</c:v>
                </c:pt>
                <c:pt idx="30">
                  <c:v>6231</c:v>
                </c:pt>
                <c:pt idx="31">
                  <c:v>6700</c:v>
                </c:pt>
                <c:pt idx="32">
                  <c:v>7327</c:v>
                </c:pt>
                <c:pt idx="33">
                  <c:v>8000</c:v>
                </c:pt>
              </c:numCache>
            </c:numRef>
          </c:xVal>
          <c:yVal>
            <c:numRef>
              <c:f>'Peak data'!$A$3:$A$36</c:f>
              <c:numCache>
                <c:formatCode>General</c:formatCode>
                <c:ptCount val="34"/>
                <c:pt idx="0">
                  <c:v>81.703125</c:v>
                </c:pt>
                <c:pt idx="1">
                  <c:v>81.546875</c:v>
                </c:pt>
                <c:pt idx="2">
                  <c:v>81.546875</c:v>
                </c:pt>
                <c:pt idx="3">
                  <c:v>81.390625</c:v>
                </c:pt>
                <c:pt idx="4">
                  <c:v>81.25</c:v>
                </c:pt>
                <c:pt idx="5">
                  <c:v>81.09375</c:v>
                </c:pt>
                <c:pt idx="6">
                  <c:v>80.953125</c:v>
                </c:pt>
                <c:pt idx="7">
                  <c:v>80.796875</c:v>
                </c:pt>
                <c:pt idx="8">
                  <c:v>80.34375</c:v>
                </c:pt>
                <c:pt idx="9">
                  <c:v>79.890625</c:v>
                </c:pt>
                <c:pt idx="10">
                  <c:v>79.890625</c:v>
                </c:pt>
                <c:pt idx="11">
                  <c:v>79.890625</c:v>
                </c:pt>
                <c:pt idx="12">
                  <c:v>79.453125</c:v>
                </c:pt>
                <c:pt idx="13">
                  <c:v>79.453125</c:v>
                </c:pt>
                <c:pt idx="14">
                  <c:v>79.453125</c:v>
                </c:pt>
                <c:pt idx="15">
                  <c:v>79</c:v>
                </c:pt>
                <c:pt idx="16">
                  <c:v>79</c:v>
                </c:pt>
                <c:pt idx="17">
                  <c:v>78.703125</c:v>
                </c:pt>
                <c:pt idx="18">
                  <c:v>78.703125</c:v>
                </c:pt>
                <c:pt idx="19">
                  <c:v>78.546875</c:v>
                </c:pt>
                <c:pt idx="20">
                  <c:v>78.25</c:v>
                </c:pt>
                <c:pt idx="21">
                  <c:v>78.703125</c:v>
                </c:pt>
                <c:pt idx="22">
                  <c:v>78.84375</c:v>
                </c:pt>
                <c:pt idx="23">
                  <c:v>78.703125</c:v>
                </c:pt>
                <c:pt idx="24">
                  <c:v>78.546875</c:v>
                </c:pt>
                <c:pt idx="25">
                  <c:v>77.953125</c:v>
                </c:pt>
                <c:pt idx="26">
                  <c:v>78.84375</c:v>
                </c:pt>
                <c:pt idx="27">
                  <c:v>79.15625</c:v>
                </c:pt>
                <c:pt idx="28">
                  <c:v>77.5</c:v>
                </c:pt>
                <c:pt idx="29">
                  <c:v>77.34375</c:v>
                </c:pt>
                <c:pt idx="30">
                  <c:v>79.453125</c:v>
                </c:pt>
                <c:pt idx="31">
                  <c:v>79</c:v>
                </c:pt>
                <c:pt idx="32">
                  <c:v>76.59375</c:v>
                </c:pt>
                <c:pt idx="33">
                  <c:v>75.703125</c:v>
                </c:pt>
              </c:numCache>
            </c:numRef>
          </c:yVal>
        </c:ser>
        <c:axId val="60278656"/>
        <c:axId val="6030540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9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Lbls>
            <c:dLbl>
              <c:idx val="19"/>
              <c:layout>
                <c:manualLayout>
                  <c:x val="-2.8148148148148148E-2"/>
                  <c:y val="-2.6143790849673214E-2"/>
                </c:manualLayout>
              </c:layout>
              <c:showVal val="1"/>
            </c:dLbl>
            <c:dLbl>
              <c:idx val="33"/>
              <c:layout>
                <c:manualLayout>
                  <c:x val="-5.4814814814814844E-2"/>
                  <c:y val="-4.1394335511982565E-2"/>
                </c:manualLayout>
              </c:layout>
              <c:showVal val="1"/>
            </c:dLbl>
            <c:delete val="1"/>
          </c:dLbls>
          <c:xVal>
            <c:numRef>
              <c:f>'Peak data'!$D$3:$D$1112</c:f>
              <c:numCache>
                <c:formatCode>General</c:formatCode>
                <c:ptCount val="1096"/>
                <c:pt idx="0">
                  <c:v>58</c:v>
                </c:pt>
                <c:pt idx="1">
                  <c:v>63</c:v>
                </c:pt>
                <c:pt idx="2">
                  <c:v>156</c:v>
                </c:pt>
                <c:pt idx="3">
                  <c:v>318</c:v>
                </c:pt>
                <c:pt idx="4">
                  <c:v>481</c:v>
                </c:pt>
                <c:pt idx="5">
                  <c:v>641</c:v>
                </c:pt>
                <c:pt idx="6">
                  <c:v>962</c:v>
                </c:pt>
                <c:pt idx="7">
                  <c:v>1123</c:v>
                </c:pt>
                <c:pt idx="8">
                  <c:v>1604</c:v>
                </c:pt>
                <c:pt idx="9">
                  <c:v>1762</c:v>
                </c:pt>
                <c:pt idx="10">
                  <c:v>1926</c:v>
                </c:pt>
                <c:pt idx="11">
                  <c:v>2082</c:v>
                </c:pt>
                <c:pt idx="12">
                  <c:v>2246</c:v>
                </c:pt>
                <c:pt idx="13">
                  <c:v>2407</c:v>
                </c:pt>
                <c:pt idx="14">
                  <c:v>2575</c:v>
                </c:pt>
                <c:pt idx="15">
                  <c:v>2743</c:v>
                </c:pt>
                <c:pt idx="16">
                  <c:v>3081</c:v>
                </c:pt>
                <c:pt idx="17">
                  <c:v>3245</c:v>
                </c:pt>
                <c:pt idx="18">
                  <c:v>3397</c:v>
                </c:pt>
                <c:pt idx="19">
                  <c:v>3551</c:v>
                </c:pt>
                <c:pt idx="20">
                  <c:v>3853</c:v>
                </c:pt>
                <c:pt idx="21">
                  <c:v>4003</c:v>
                </c:pt>
                <c:pt idx="22">
                  <c:v>4157</c:v>
                </c:pt>
                <c:pt idx="23">
                  <c:v>4306</c:v>
                </c:pt>
                <c:pt idx="24">
                  <c:v>4625</c:v>
                </c:pt>
                <c:pt idx="25">
                  <c:v>4788</c:v>
                </c:pt>
                <c:pt idx="26">
                  <c:v>5263</c:v>
                </c:pt>
                <c:pt idx="27">
                  <c:v>5430</c:v>
                </c:pt>
                <c:pt idx="28">
                  <c:v>5900</c:v>
                </c:pt>
                <c:pt idx="29">
                  <c:v>6072</c:v>
                </c:pt>
                <c:pt idx="30">
                  <c:v>6231</c:v>
                </c:pt>
                <c:pt idx="31">
                  <c:v>6700</c:v>
                </c:pt>
                <c:pt idx="32">
                  <c:v>7327</c:v>
                </c:pt>
                <c:pt idx="33">
                  <c:v>8000</c:v>
                </c:pt>
              </c:numCache>
            </c:numRef>
          </c:xVal>
          <c:yVal>
            <c:numRef>
              <c:f>'Peak data'!$B$3:$B$231</c:f>
              <c:numCache>
                <c:formatCode>General</c:formatCode>
                <c:ptCount val="215"/>
                <c:pt idx="0">
                  <c:v>45.7</c:v>
                </c:pt>
                <c:pt idx="1">
                  <c:v>45.3</c:v>
                </c:pt>
                <c:pt idx="2">
                  <c:v>45.6</c:v>
                </c:pt>
                <c:pt idx="3">
                  <c:v>56.8</c:v>
                </c:pt>
                <c:pt idx="4">
                  <c:v>63.4</c:v>
                </c:pt>
                <c:pt idx="5">
                  <c:v>82.2</c:v>
                </c:pt>
                <c:pt idx="6">
                  <c:v>107</c:v>
                </c:pt>
                <c:pt idx="7">
                  <c:v>113.7</c:v>
                </c:pt>
                <c:pt idx="8">
                  <c:v>158.19999999999999</c:v>
                </c:pt>
                <c:pt idx="9">
                  <c:v>172</c:v>
                </c:pt>
                <c:pt idx="10">
                  <c:v>183.8</c:v>
                </c:pt>
                <c:pt idx="11">
                  <c:v>196.3</c:v>
                </c:pt>
                <c:pt idx="12">
                  <c:v>208.8</c:v>
                </c:pt>
                <c:pt idx="13">
                  <c:v>225</c:v>
                </c:pt>
                <c:pt idx="14">
                  <c:v>237.3</c:v>
                </c:pt>
                <c:pt idx="15">
                  <c:v>254.2</c:v>
                </c:pt>
                <c:pt idx="16">
                  <c:v>280.3</c:v>
                </c:pt>
                <c:pt idx="17">
                  <c:v>309.10000000000002</c:v>
                </c:pt>
                <c:pt idx="18">
                  <c:v>321.7</c:v>
                </c:pt>
                <c:pt idx="19">
                  <c:v>323.60000000000002</c:v>
                </c:pt>
                <c:pt idx="20">
                  <c:v>309.60000000000002</c:v>
                </c:pt>
                <c:pt idx="21">
                  <c:v>298.7</c:v>
                </c:pt>
                <c:pt idx="22">
                  <c:v>287.2</c:v>
                </c:pt>
                <c:pt idx="23">
                  <c:v>275</c:v>
                </c:pt>
                <c:pt idx="24">
                  <c:v>256.60000000000002</c:v>
                </c:pt>
                <c:pt idx="25">
                  <c:v>247.9</c:v>
                </c:pt>
                <c:pt idx="26">
                  <c:v>225.5</c:v>
                </c:pt>
                <c:pt idx="27">
                  <c:v>220.1</c:v>
                </c:pt>
                <c:pt idx="28">
                  <c:v>201.2</c:v>
                </c:pt>
                <c:pt idx="29">
                  <c:v>193.8</c:v>
                </c:pt>
                <c:pt idx="30">
                  <c:v>189.5</c:v>
                </c:pt>
                <c:pt idx="31">
                  <c:v>171.9</c:v>
                </c:pt>
                <c:pt idx="32">
                  <c:v>151.69999999999999</c:v>
                </c:pt>
                <c:pt idx="33">
                  <c:v>141</c:v>
                </c:pt>
              </c:numCache>
            </c:numRef>
          </c:yVal>
        </c:ser>
        <c:axId val="60307328"/>
        <c:axId val="60308864"/>
      </c:scatterChart>
      <c:valAx>
        <c:axId val="6027865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75"/>
              <c:y val="0.87438817696807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305408"/>
        <c:crosses val="autoZero"/>
        <c:crossBetween val="midCat"/>
      </c:valAx>
      <c:valAx>
        <c:axId val="603054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7.7592300962379731E-3"/>
              <c:y val="0.1564398812893487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78656"/>
        <c:crosses val="autoZero"/>
        <c:crossBetween val="midCat"/>
      </c:valAx>
      <c:valAx>
        <c:axId val="60307328"/>
        <c:scaling>
          <c:orientation val="minMax"/>
        </c:scaling>
        <c:delete val="1"/>
        <c:axPos val="b"/>
        <c:numFmt formatCode="General" sourceLinked="1"/>
        <c:tickLblPos val="none"/>
        <c:crossAx val="60308864"/>
        <c:crosses val="autoZero"/>
        <c:crossBetween val="midCat"/>
      </c:valAx>
      <c:valAx>
        <c:axId val="6030886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30732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7426071741033"/>
          <c:y val="0.93530869915770332"/>
          <c:w val="0.66832009332166831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9"/>
          <c:y val="0.16639477977161488"/>
          <c:w val="0.79134295227524976"/>
          <c:h val="0.655791190864605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81</c:v>
                </c:pt>
                <c:pt idx="2">
                  <c:v>82</c:v>
                </c:pt>
                <c:pt idx="3">
                  <c:v>82</c:v>
                </c:pt>
                <c:pt idx="4">
                  <c:v>86</c:v>
                </c:pt>
                <c:pt idx="5">
                  <c:v>91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12.7</c:v>
                </c:pt>
                <c:pt idx="1">
                  <c:v>26.3</c:v>
                </c:pt>
                <c:pt idx="2">
                  <c:v>56</c:v>
                </c:pt>
                <c:pt idx="3">
                  <c:v>78</c:v>
                </c:pt>
                <c:pt idx="4">
                  <c:v>89</c:v>
                </c:pt>
                <c:pt idx="5">
                  <c:v>105</c:v>
                </c:pt>
                <c:pt idx="6">
                  <c:v>126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79</c:v>
                </c:pt>
                <c:pt idx="1">
                  <c:v>101</c:v>
                </c:pt>
                <c:pt idx="2">
                  <c:v>121</c:v>
                </c:pt>
                <c:pt idx="3">
                  <c:v>138</c:v>
                </c:pt>
                <c:pt idx="4">
                  <c:v>131</c:v>
                </c:pt>
                <c:pt idx="5">
                  <c:v>125</c:v>
                </c:pt>
                <c:pt idx="6">
                  <c:v>115</c:v>
                </c:pt>
              </c:numCache>
            </c:numRef>
          </c:yVal>
        </c:ser>
        <c:axId val="60477824"/>
        <c:axId val="6047974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7.08</c:v>
                </c:pt>
                <c:pt idx="1">
                  <c:v>7.9650000000000007</c:v>
                </c:pt>
                <c:pt idx="2">
                  <c:v>8.8500000000000014</c:v>
                </c:pt>
                <c:pt idx="3">
                  <c:v>8.8500000000000014</c:v>
                </c:pt>
                <c:pt idx="4">
                  <c:v>7.9650000000000007</c:v>
                </c:pt>
                <c:pt idx="5">
                  <c:v>7.08</c:v>
                </c:pt>
                <c:pt idx="6">
                  <c:v>6.1950000000000003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3.0331302361005337</c:v>
                </c:pt>
                <c:pt idx="2">
                  <c:v>5.0552170601675561</c:v>
                </c:pt>
                <c:pt idx="3">
                  <c:v>6.7402894135567415</c:v>
                </c:pt>
                <c:pt idx="4">
                  <c:v>7.5828255902513346</c:v>
                </c:pt>
                <c:pt idx="5">
                  <c:v>8.088347296268088</c:v>
                </c:pt>
                <c:pt idx="6">
                  <c:v>8.2568545316070061</c:v>
                </c:pt>
              </c:numCache>
            </c:numRef>
          </c:yVal>
        </c:ser>
        <c:axId val="60483072"/>
        <c:axId val="60481536"/>
      </c:scatterChart>
      <c:valAx>
        <c:axId val="604778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125"/>
              <c:y val="0.880924124680493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79744"/>
        <c:crosses val="autoZero"/>
        <c:crossBetween val="midCat"/>
      </c:valAx>
      <c:valAx>
        <c:axId val="60479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77824"/>
        <c:crosses val="autoZero"/>
        <c:crossBetween val="midCat"/>
      </c:valAx>
      <c:valAx>
        <c:axId val="60481536"/>
        <c:scaling>
          <c:orientation val="minMax"/>
        </c:scaling>
        <c:axPos val="r"/>
        <c:numFmt formatCode="0.0" sourceLinked="0"/>
        <c:tickLblPos val="nextTo"/>
        <c:crossAx val="60483072"/>
        <c:crosses val="max"/>
        <c:crossBetween val="midCat"/>
      </c:valAx>
      <c:valAx>
        <c:axId val="60483072"/>
        <c:scaling>
          <c:orientation val="minMax"/>
        </c:scaling>
        <c:delete val="1"/>
        <c:axPos val="b"/>
        <c:numFmt formatCode="General" sourceLinked="1"/>
        <c:tickLblPos val="none"/>
        <c:crossAx val="604815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35308699157703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1"/>
          <c:y val="0.16639477977161488"/>
          <c:w val="0.79134295227524976"/>
          <c:h val="0.655791190864605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81</c:v>
                </c:pt>
                <c:pt idx="2">
                  <c:v>82</c:v>
                </c:pt>
                <c:pt idx="3">
                  <c:v>82</c:v>
                </c:pt>
                <c:pt idx="4">
                  <c:v>86</c:v>
                </c:pt>
                <c:pt idx="5">
                  <c:v>91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12.7</c:v>
                </c:pt>
                <c:pt idx="1">
                  <c:v>26.3</c:v>
                </c:pt>
                <c:pt idx="2">
                  <c:v>56</c:v>
                </c:pt>
                <c:pt idx="3">
                  <c:v>78</c:v>
                </c:pt>
                <c:pt idx="4">
                  <c:v>89</c:v>
                </c:pt>
                <c:pt idx="5">
                  <c:v>105</c:v>
                </c:pt>
                <c:pt idx="6">
                  <c:v>126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79</c:v>
                </c:pt>
                <c:pt idx="1">
                  <c:v>101</c:v>
                </c:pt>
                <c:pt idx="2">
                  <c:v>121</c:v>
                </c:pt>
                <c:pt idx="3">
                  <c:v>138</c:v>
                </c:pt>
                <c:pt idx="4">
                  <c:v>131</c:v>
                </c:pt>
                <c:pt idx="5">
                  <c:v>125</c:v>
                </c:pt>
                <c:pt idx="6">
                  <c:v>115</c:v>
                </c:pt>
              </c:numCache>
            </c:numRef>
          </c:yVal>
        </c:ser>
        <c:axId val="61065472"/>
        <c:axId val="6106764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9.6</c:v>
                </c:pt>
                <c:pt idx="1">
                  <c:v>10.8</c:v>
                </c:pt>
                <c:pt idx="2">
                  <c:v>12</c:v>
                </c:pt>
                <c:pt idx="3">
                  <c:v>12</c:v>
                </c:pt>
                <c:pt idx="4">
                  <c:v>10.8</c:v>
                </c:pt>
                <c:pt idx="5">
                  <c:v>9.6</c:v>
                </c:pt>
                <c:pt idx="6">
                  <c:v>8.4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2.2720100978226569</c:v>
                </c:pt>
                <c:pt idx="2">
                  <c:v>3.7866834963710949</c:v>
                </c:pt>
                <c:pt idx="3">
                  <c:v>5.0489113284947935</c:v>
                </c:pt>
                <c:pt idx="4">
                  <c:v>5.6800252445566421</c:v>
                </c:pt>
                <c:pt idx="5">
                  <c:v>6.0586935941937519</c:v>
                </c:pt>
                <c:pt idx="6">
                  <c:v>6.1849163774061218</c:v>
                </c:pt>
              </c:numCache>
            </c:numRef>
          </c:yVal>
        </c:ser>
        <c:axId val="61070720"/>
        <c:axId val="61069184"/>
      </c:scatterChart>
      <c:valAx>
        <c:axId val="610654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7"/>
              <c:y val="0.874388176968079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67648"/>
        <c:crosses val="autoZero"/>
        <c:crossBetween val="midCat"/>
      </c:valAx>
      <c:valAx>
        <c:axId val="61067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65472"/>
        <c:crosses val="autoZero"/>
        <c:crossBetween val="midCat"/>
      </c:valAx>
      <c:valAx>
        <c:axId val="61069184"/>
        <c:scaling>
          <c:orientation val="minMax"/>
        </c:scaling>
        <c:axPos val="r"/>
        <c:numFmt formatCode="0.0" sourceLinked="0"/>
        <c:tickLblPos val="nextTo"/>
        <c:crossAx val="61070720"/>
        <c:crosses val="max"/>
        <c:crossBetween val="midCat"/>
      </c:valAx>
      <c:valAx>
        <c:axId val="61070720"/>
        <c:scaling>
          <c:orientation val="minMax"/>
        </c:scaling>
        <c:delete val="1"/>
        <c:axPos val="b"/>
        <c:numFmt formatCode="General" sourceLinked="1"/>
        <c:tickLblPos val="none"/>
        <c:crossAx val="610691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1"/>
          <c:y val="0.16639477977161488"/>
          <c:w val="0.79134295227524976"/>
          <c:h val="0.655791190864605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74</c:v>
                </c:pt>
                <c:pt idx="1">
                  <c:v>77</c:v>
                </c:pt>
                <c:pt idx="2">
                  <c:v>80</c:v>
                </c:pt>
                <c:pt idx="3">
                  <c:v>84</c:v>
                </c:pt>
                <c:pt idx="4">
                  <c:v>81</c:v>
                </c:pt>
                <c:pt idx="5">
                  <c:v>83</c:v>
                </c:pt>
                <c:pt idx="6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13.6</c:v>
                </c:pt>
                <c:pt idx="1">
                  <c:v>15.3</c:v>
                </c:pt>
                <c:pt idx="2">
                  <c:v>36.700000000000003</c:v>
                </c:pt>
                <c:pt idx="3">
                  <c:v>30</c:v>
                </c:pt>
                <c:pt idx="4">
                  <c:v>47</c:v>
                </c:pt>
                <c:pt idx="5">
                  <c:v>55</c:v>
                </c:pt>
                <c:pt idx="6">
                  <c:v>86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77.599999999999994</c:v>
                </c:pt>
                <c:pt idx="1">
                  <c:v>56</c:v>
                </c:pt>
                <c:pt idx="2">
                  <c:v>81</c:v>
                </c:pt>
                <c:pt idx="3">
                  <c:v>58</c:v>
                </c:pt>
                <c:pt idx="4">
                  <c:v>62</c:v>
                </c:pt>
                <c:pt idx="5">
                  <c:v>64</c:v>
                </c:pt>
                <c:pt idx="6">
                  <c:v>78</c:v>
                </c:pt>
              </c:numCache>
            </c:numRef>
          </c:yVal>
        </c:ser>
        <c:axId val="62230912"/>
        <c:axId val="6223283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5.3100000000000005</c:v>
                </c:pt>
                <c:pt idx="1">
                  <c:v>5.3100000000000005</c:v>
                </c:pt>
                <c:pt idx="2">
                  <c:v>7.08</c:v>
                </c:pt>
                <c:pt idx="3">
                  <c:v>5.3100000000000005</c:v>
                </c:pt>
                <c:pt idx="4">
                  <c:v>5.3100000000000005</c:v>
                </c:pt>
                <c:pt idx="5">
                  <c:v>5.3100000000000005</c:v>
                </c:pt>
                <c:pt idx="6">
                  <c:v>7.08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1.0110434120335112</c:v>
                </c:pt>
                <c:pt idx="1">
                  <c:v>2.0220868240670224</c:v>
                </c:pt>
                <c:pt idx="2">
                  <c:v>4.044173648134044</c:v>
                </c:pt>
                <c:pt idx="3">
                  <c:v>4.0441736481340449</c:v>
                </c:pt>
                <c:pt idx="4">
                  <c:v>5.0552170601675561</c:v>
                </c:pt>
                <c:pt idx="5">
                  <c:v>6.0662604722010673</c:v>
                </c:pt>
                <c:pt idx="6">
                  <c:v>9.4364051789794363</c:v>
                </c:pt>
              </c:numCache>
            </c:numRef>
          </c:yVal>
        </c:ser>
        <c:axId val="62240256"/>
        <c:axId val="62238720"/>
      </c:scatterChart>
      <c:valAx>
        <c:axId val="6223091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7"/>
              <c:y val="0.874388176968079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232832"/>
        <c:crosses val="autoZero"/>
        <c:crossBetween val="midCat"/>
      </c:valAx>
      <c:valAx>
        <c:axId val="62232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230912"/>
        <c:crosses val="autoZero"/>
        <c:crossBetween val="midCat"/>
      </c:valAx>
      <c:valAx>
        <c:axId val="62238720"/>
        <c:scaling>
          <c:orientation val="minMax"/>
        </c:scaling>
        <c:axPos val="r"/>
        <c:numFmt formatCode="0.0" sourceLinked="0"/>
        <c:tickLblPos val="nextTo"/>
        <c:crossAx val="62240256"/>
        <c:crosses val="max"/>
        <c:crossBetween val="midCat"/>
      </c:valAx>
      <c:valAx>
        <c:axId val="62240256"/>
        <c:scaling>
          <c:orientation val="minMax"/>
        </c:scaling>
        <c:delete val="1"/>
        <c:axPos val="b"/>
        <c:numFmt formatCode="General" sourceLinked="1"/>
        <c:tickLblPos val="none"/>
        <c:crossAx val="622387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74</c:v>
                </c:pt>
                <c:pt idx="1">
                  <c:v>77</c:v>
                </c:pt>
                <c:pt idx="2">
                  <c:v>80</c:v>
                </c:pt>
                <c:pt idx="3">
                  <c:v>84</c:v>
                </c:pt>
                <c:pt idx="4">
                  <c:v>81</c:v>
                </c:pt>
                <c:pt idx="5">
                  <c:v>83</c:v>
                </c:pt>
                <c:pt idx="6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13.6</c:v>
                </c:pt>
                <c:pt idx="1">
                  <c:v>15.3</c:v>
                </c:pt>
                <c:pt idx="2">
                  <c:v>36.700000000000003</c:v>
                </c:pt>
                <c:pt idx="3">
                  <c:v>30</c:v>
                </c:pt>
                <c:pt idx="4">
                  <c:v>47</c:v>
                </c:pt>
                <c:pt idx="5">
                  <c:v>55</c:v>
                </c:pt>
                <c:pt idx="6">
                  <c:v>86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77.599999999999994</c:v>
                </c:pt>
                <c:pt idx="1">
                  <c:v>56</c:v>
                </c:pt>
                <c:pt idx="2">
                  <c:v>81</c:v>
                </c:pt>
                <c:pt idx="3">
                  <c:v>58</c:v>
                </c:pt>
                <c:pt idx="4">
                  <c:v>62</c:v>
                </c:pt>
                <c:pt idx="5">
                  <c:v>64</c:v>
                </c:pt>
                <c:pt idx="6">
                  <c:v>78</c:v>
                </c:pt>
              </c:numCache>
            </c:numRef>
          </c:yVal>
        </c:ser>
        <c:axId val="62699776"/>
        <c:axId val="6279206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7.2</c:v>
                </c:pt>
                <c:pt idx="1">
                  <c:v>7.2</c:v>
                </c:pt>
                <c:pt idx="2">
                  <c:v>9.6</c:v>
                </c:pt>
                <c:pt idx="3">
                  <c:v>7.2</c:v>
                </c:pt>
                <c:pt idx="4">
                  <c:v>7.2</c:v>
                </c:pt>
                <c:pt idx="5">
                  <c:v>7.2</c:v>
                </c:pt>
                <c:pt idx="6">
                  <c:v>9.6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0.75733669927421898</c:v>
                </c:pt>
                <c:pt idx="1">
                  <c:v>1.514673398548438</c:v>
                </c:pt>
                <c:pt idx="2">
                  <c:v>3.0293467970968759</c:v>
                </c:pt>
                <c:pt idx="3">
                  <c:v>3.0293467970968759</c:v>
                </c:pt>
                <c:pt idx="4">
                  <c:v>3.7866834963710949</c:v>
                </c:pt>
                <c:pt idx="5">
                  <c:v>4.5440201956453139</c:v>
                </c:pt>
                <c:pt idx="6">
                  <c:v>7.0684758598927102</c:v>
                </c:pt>
              </c:numCache>
            </c:numRef>
          </c:yVal>
        </c:ser>
        <c:axId val="62795136"/>
        <c:axId val="62793600"/>
      </c:scatterChart>
      <c:valAx>
        <c:axId val="6269977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92064"/>
        <c:crosses val="autoZero"/>
        <c:crossBetween val="midCat"/>
      </c:valAx>
      <c:valAx>
        <c:axId val="62792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99776"/>
        <c:crosses val="autoZero"/>
        <c:crossBetween val="midCat"/>
      </c:valAx>
      <c:valAx>
        <c:axId val="62793600"/>
        <c:scaling>
          <c:orientation val="minMax"/>
        </c:scaling>
        <c:axPos val="r"/>
        <c:numFmt formatCode="0.0" sourceLinked="0"/>
        <c:tickLblPos val="nextTo"/>
        <c:crossAx val="62795136"/>
        <c:crosses val="max"/>
        <c:crossBetween val="midCat"/>
      </c:valAx>
      <c:valAx>
        <c:axId val="62795136"/>
        <c:scaling>
          <c:orientation val="minMax"/>
        </c:scaling>
        <c:delete val="1"/>
        <c:axPos val="b"/>
        <c:numFmt formatCode="General" sourceLinked="1"/>
        <c:tickLblPos val="none"/>
        <c:crossAx val="627936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78</c:v>
                </c:pt>
                <c:pt idx="2">
                  <c:v>68</c:v>
                </c:pt>
                <c:pt idx="3">
                  <c:v>68</c:v>
                </c:pt>
                <c:pt idx="4">
                  <c:v>65</c:v>
                </c:pt>
                <c:pt idx="5">
                  <c:v>78</c:v>
                </c:pt>
                <c:pt idx="6">
                  <c:v>81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86</c:v>
                </c:pt>
                <c:pt idx="1">
                  <c:v>86</c:v>
                </c:pt>
                <c:pt idx="2">
                  <c:v>87</c:v>
                </c:pt>
                <c:pt idx="3">
                  <c:v>91</c:v>
                </c:pt>
                <c:pt idx="4">
                  <c:v>91</c:v>
                </c:pt>
                <c:pt idx="5">
                  <c:v>93</c:v>
                </c:pt>
                <c:pt idx="6">
                  <c:v>96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9.1999999999999993</c:v>
                </c:pt>
                <c:pt idx="1">
                  <c:v>13.7</c:v>
                </c:pt>
                <c:pt idx="2">
                  <c:v>14.8</c:v>
                </c:pt>
                <c:pt idx="3">
                  <c:v>13</c:v>
                </c:pt>
                <c:pt idx="4">
                  <c:v>48.9</c:v>
                </c:pt>
                <c:pt idx="5">
                  <c:v>18.5</c:v>
                </c:pt>
                <c:pt idx="6">
                  <c:v>25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60</c:v>
                </c:pt>
                <c:pt idx="1">
                  <c:v>55</c:v>
                </c:pt>
                <c:pt idx="2">
                  <c:v>45</c:v>
                </c:pt>
                <c:pt idx="3">
                  <c:v>35</c:v>
                </c:pt>
                <c:pt idx="4">
                  <c:v>36</c:v>
                </c:pt>
                <c:pt idx="5">
                  <c:v>32</c:v>
                </c:pt>
                <c:pt idx="6">
                  <c:v>36</c:v>
                </c:pt>
              </c:numCache>
            </c:numRef>
          </c:yVal>
        </c:ser>
        <c:axId val="62865792"/>
        <c:axId val="6286771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5.3100000000000005</c:v>
                </c:pt>
                <c:pt idx="1">
                  <c:v>4.4250000000000007</c:v>
                </c:pt>
                <c:pt idx="2">
                  <c:v>2.6550000000000002</c:v>
                </c:pt>
                <c:pt idx="3">
                  <c:v>1.77</c:v>
                </c:pt>
                <c:pt idx="4">
                  <c:v>1.77</c:v>
                </c:pt>
                <c:pt idx="5">
                  <c:v>1.77</c:v>
                </c:pt>
                <c:pt idx="6">
                  <c:v>1.77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1.0110434120335112</c:v>
                </c:pt>
                <c:pt idx="1">
                  <c:v>1.6850723533891854</c:v>
                </c:pt>
                <c:pt idx="2">
                  <c:v>1.5165651180502668</c:v>
                </c:pt>
                <c:pt idx="3">
                  <c:v>1.3480578827113481</c:v>
                </c:pt>
                <c:pt idx="4">
                  <c:v>1.6850723533891852</c:v>
                </c:pt>
                <c:pt idx="5">
                  <c:v>2.022086824067022</c:v>
                </c:pt>
                <c:pt idx="6">
                  <c:v>2.3591012947448591</c:v>
                </c:pt>
              </c:numCache>
            </c:numRef>
          </c:yVal>
        </c:ser>
        <c:axId val="62907904"/>
        <c:axId val="62906368"/>
      </c:scatterChart>
      <c:valAx>
        <c:axId val="6286579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67712"/>
        <c:crosses val="autoZero"/>
        <c:crossBetween val="midCat"/>
      </c:valAx>
      <c:valAx>
        <c:axId val="62867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65792"/>
        <c:crosses val="autoZero"/>
        <c:crossBetween val="midCat"/>
      </c:valAx>
      <c:valAx>
        <c:axId val="62906368"/>
        <c:scaling>
          <c:orientation val="minMax"/>
        </c:scaling>
        <c:axPos val="r"/>
        <c:numFmt formatCode="0.0" sourceLinked="0"/>
        <c:tickLblPos val="nextTo"/>
        <c:crossAx val="62907904"/>
        <c:crosses val="max"/>
        <c:crossBetween val="midCat"/>
      </c:valAx>
      <c:valAx>
        <c:axId val="62907904"/>
        <c:scaling>
          <c:orientation val="minMax"/>
        </c:scaling>
        <c:delete val="1"/>
        <c:axPos val="b"/>
        <c:numFmt formatCode="General" sourceLinked="1"/>
        <c:tickLblPos val="none"/>
        <c:crossAx val="6290636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6150014581510643E-2"/>
          <c:y val="0.922236803732866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78</c:v>
                </c:pt>
                <c:pt idx="2">
                  <c:v>68</c:v>
                </c:pt>
                <c:pt idx="3">
                  <c:v>68</c:v>
                </c:pt>
                <c:pt idx="4">
                  <c:v>65</c:v>
                </c:pt>
                <c:pt idx="5">
                  <c:v>78</c:v>
                </c:pt>
                <c:pt idx="6">
                  <c:v>81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86</c:v>
                </c:pt>
                <c:pt idx="1">
                  <c:v>86</c:v>
                </c:pt>
                <c:pt idx="2">
                  <c:v>87</c:v>
                </c:pt>
                <c:pt idx="3">
                  <c:v>91</c:v>
                </c:pt>
                <c:pt idx="4">
                  <c:v>91</c:v>
                </c:pt>
                <c:pt idx="5">
                  <c:v>93</c:v>
                </c:pt>
                <c:pt idx="6">
                  <c:v>96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9.1999999999999993</c:v>
                </c:pt>
                <c:pt idx="1">
                  <c:v>13.7</c:v>
                </c:pt>
                <c:pt idx="2">
                  <c:v>14.8</c:v>
                </c:pt>
                <c:pt idx="3">
                  <c:v>13</c:v>
                </c:pt>
                <c:pt idx="4">
                  <c:v>48.9</c:v>
                </c:pt>
                <c:pt idx="5">
                  <c:v>18.5</c:v>
                </c:pt>
                <c:pt idx="6">
                  <c:v>25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60</c:v>
                </c:pt>
                <c:pt idx="1">
                  <c:v>55</c:v>
                </c:pt>
                <c:pt idx="2">
                  <c:v>45</c:v>
                </c:pt>
                <c:pt idx="3">
                  <c:v>35</c:v>
                </c:pt>
                <c:pt idx="4">
                  <c:v>36</c:v>
                </c:pt>
                <c:pt idx="5">
                  <c:v>32</c:v>
                </c:pt>
                <c:pt idx="6">
                  <c:v>36</c:v>
                </c:pt>
              </c:numCache>
            </c:numRef>
          </c:yVal>
        </c:ser>
        <c:axId val="63269120"/>
        <c:axId val="6327539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7.2</c:v>
                </c:pt>
                <c:pt idx="1">
                  <c:v>6</c:v>
                </c:pt>
                <c:pt idx="2">
                  <c:v>3.6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0.75733669927421898</c:v>
                </c:pt>
                <c:pt idx="1">
                  <c:v>1.2622278321236984</c:v>
                </c:pt>
                <c:pt idx="2">
                  <c:v>1.1360050489113285</c:v>
                </c:pt>
                <c:pt idx="3">
                  <c:v>1.0097822656989586</c:v>
                </c:pt>
                <c:pt idx="4">
                  <c:v>1.2622278321236984</c:v>
                </c:pt>
                <c:pt idx="5">
                  <c:v>1.514673398548438</c:v>
                </c:pt>
                <c:pt idx="6">
                  <c:v>1.7671189649731776</c:v>
                </c:pt>
              </c:numCache>
            </c:numRef>
          </c:yVal>
        </c:ser>
        <c:axId val="63278464"/>
        <c:axId val="63276928"/>
      </c:scatterChart>
      <c:valAx>
        <c:axId val="6326912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75392"/>
        <c:crosses val="autoZero"/>
        <c:crossBetween val="midCat"/>
      </c:valAx>
      <c:valAx>
        <c:axId val="63275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69120"/>
        <c:crosses val="autoZero"/>
        <c:crossBetween val="midCat"/>
      </c:valAx>
      <c:valAx>
        <c:axId val="63276928"/>
        <c:scaling>
          <c:orientation val="minMax"/>
        </c:scaling>
        <c:axPos val="r"/>
        <c:numFmt formatCode="0.0" sourceLinked="0"/>
        <c:tickLblPos val="nextTo"/>
        <c:crossAx val="63278464"/>
        <c:crosses val="max"/>
        <c:crossBetween val="midCat"/>
      </c:valAx>
      <c:valAx>
        <c:axId val="63278464"/>
        <c:scaling>
          <c:orientation val="minMax"/>
        </c:scaling>
        <c:delete val="1"/>
        <c:axPos val="b"/>
        <c:numFmt formatCode="General" sourceLinked="1"/>
        <c:tickLblPos val="none"/>
        <c:crossAx val="632769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0.26667</cdr:x>
      <cdr:y>0.00163</cdr:y>
    </cdr:from>
    <cdr:to>
      <cdr:x>0.80112</cdr:x>
      <cdr:y>0.18791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85990" y="9514"/>
          <a:ext cx="4581573" cy="108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0.04889</cdr:x>
      <cdr:y>0.01634</cdr:y>
    </cdr:from>
    <cdr:to>
      <cdr:x>0.27111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19100" y="952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0.00163</cdr:y>
    </cdr:from>
    <cdr:to>
      <cdr:x>0.79556</cdr:x>
      <cdr:y>0.19444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9514"/>
          <a:ext cx="4410123" cy="1123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0.05444</cdr:x>
      <cdr:y>0.01307</cdr:y>
    </cdr:from>
    <cdr:to>
      <cdr:x>0.27666</cdr:x>
      <cdr:y>0.12581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66725" y="762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0.25889</cdr:x>
      <cdr:y>0.00163</cdr:y>
    </cdr:from>
    <cdr:to>
      <cdr:x>0.79778</cdr:x>
      <cdr:y>0.18464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19354" y="9514"/>
          <a:ext cx="4619634" cy="106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0.04778</cdr:x>
      <cdr:y>0.02451</cdr:y>
    </cdr:from>
    <cdr:to>
      <cdr:x>0.27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09575" y="1428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0.28333</cdr:x>
      <cdr:y>0</cdr:y>
    </cdr:from>
    <cdr:to>
      <cdr:x>0.79778</cdr:x>
      <cdr:y>0.17811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28865" y="-11"/>
          <a:ext cx="4410123" cy="103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0.96334</cdr:x>
      <cdr:y>0.24183</cdr:y>
    </cdr:from>
    <cdr:to>
      <cdr:x>0.99222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5821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0.05889</cdr:x>
      <cdr:y>0.01634</cdr:y>
    </cdr:from>
    <cdr:to>
      <cdr:x>0.28111</cdr:x>
      <cdr:y>0.12908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04825" y="952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AC-12 Imperial Peak Graph</a:t>
          </a:r>
        </a:p>
        <a:p xmlns:a="http://schemas.openxmlformats.org/drawingml/2006/main">
          <a:pPr algn="ctr"/>
          <a:r>
            <a:rPr lang="en-US" sz="2000" b="1" baseline="0"/>
            <a:t>72 Volts/300 Amps</a:t>
          </a:r>
        </a:p>
      </cdr:txBody>
    </cdr:sp>
  </cdr:relSizeAnchor>
  <cdr:relSizeAnchor xmlns:cdr="http://schemas.openxmlformats.org/drawingml/2006/chartDrawing">
    <cdr:from>
      <cdr:x>0.94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105775" y="1581150"/>
          <a:ext cx="514350" cy="2247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72Volts/300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</cdr:x>
      <cdr:y>0</cdr:y>
    </cdr:from>
    <cdr:to>
      <cdr:x>0.79889</cdr:x>
      <cdr:y>0.18954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43154" y="-9536"/>
          <a:ext cx="4705359" cy="1104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0.05889</cdr:x>
      <cdr:y>0.01144</cdr:y>
    </cdr:from>
    <cdr:to>
      <cdr:x>0.28111</cdr:x>
      <cdr:y>0.12418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4825" y="666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0.28333</cdr:x>
      <cdr:y>0</cdr:y>
    </cdr:from>
    <cdr:to>
      <cdr:x>0.79778</cdr:x>
      <cdr:y>0.18301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28865" y="-9536"/>
          <a:ext cx="4410123" cy="106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0.96778</cdr:x>
      <cdr:y>0.24183</cdr:y>
    </cdr:from>
    <cdr:to>
      <cdr:x>0.99666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1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</cdr:x>
      <cdr:y>0.01797</cdr:y>
    </cdr:from>
    <cdr:to>
      <cdr:x>0.28222</cdr:x>
      <cdr:y>0.13071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14350" y="1047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12"/>
  <sheetViews>
    <sheetView workbookViewId="0">
      <pane ySplit="2" topLeftCell="A3" activePane="bottomLeft" state="frozen"/>
      <selection pane="bottomLeft" activeCell="D37" sqref="D37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81.703125</v>
      </c>
      <c r="B3">
        <v>45.7</v>
      </c>
      <c r="C3">
        <v>305.2</v>
      </c>
      <c r="D3">
        <v>58</v>
      </c>
      <c r="E3">
        <v>61.6</v>
      </c>
      <c r="F3" s="8">
        <f t="shared" ref="F3:F231" si="0">(D3*E3)/9507</f>
        <v>0.37580729988429579</v>
      </c>
      <c r="G3" s="7">
        <f t="shared" ref="G3:G231" si="1">SUM(E3*0.7375)</f>
        <v>45.430000000000007</v>
      </c>
      <c r="H3" s="7">
        <f t="shared" ref="H3:H231" si="2">SUM(D3*G3)/5252</f>
        <v>0.50170220868240678</v>
      </c>
      <c r="I3" s="9"/>
      <c r="J3" s="5"/>
      <c r="L3" s="4"/>
      <c r="M3" s="4"/>
      <c r="N3" s="4"/>
    </row>
    <row r="4" spans="1:14" s="3" customFormat="1" ht="12.75" customHeight="1">
      <c r="A4">
        <v>81.546875</v>
      </c>
      <c r="B4">
        <v>45.3</v>
      </c>
      <c r="C4">
        <v>303.89999999999998</v>
      </c>
      <c r="D4">
        <v>63</v>
      </c>
      <c r="E4">
        <v>61.6</v>
      </c>
      <c r="F4" s="8">
        <f t="shared" ref="F4:F49" si="3">(D4*E4)/9507</f>
        <v>0.40820448090880407</v>
      </c>
      <c r="G4" s="7">
        <f t="shared" ref="G4:G49" si="4">SUM(E4*0.7375)</f>
        <v>45.430000000000007</v>
      </c>
      <c r="H4" s="7">
        <f t="shared" ref="H4:H49" si="5">SUM(D4*G4)/5252</f>
        <v>0.54495239908606252</v>
      </c>
      <c r="I4" s="9"/>
      <c r="J4" s="5"/>
      <c r="L4" s="4"/>
      <c r="M4" s="4"/>
      <c r="N4" s="4"/>
    </row>
    <row r="5" spans="1:14" s="3" customFormat="1" ht="12.75" customHeight="1">
      <c r="A5">
        <v>81.546875</v>
      </c>
      <c r="B5">
        <v>45.6</v>
      </c>
      <c r="C5">
        <v>304.3</v>
      </c>
      <c r="D5">
        <v>156</v>
      </c>
      <c r="E5">
        <v>61.6</v>
      </c>
      <c r="F5" s="8">
        <f t="shared" si="3"/>
        <v>1.0107920479646577</v>
      </c>
      <c r="G5" s="7">
        <f t="shared" si="4"/>
        <v>45.430000000000007</v>
      </c>
      <c r="H5" s="7">
        <f t="shared" si="5"/>
        <v>1.3494059405940595</v>
      </c>
      <c r="I5" s="9"/>
      <c r="J5" s="5"/>
      <c r="L5" s="4"/>
      <c r="M5" s="4"/>
      <c r="N5" s="4"/>
    </row>
    <row r="6" spans="1:14" s="3" customFormat="1" ht="12.75" customHeight="1">
      <c r="A6">
        <v>81.390625</v>
      </c>
      <c r="B6">
        <v>56.8</v>
      </c>
      <c r="C6">
        <v>303.8</v>
      </c>
      <c r="D6">
        <v>318</v>
      </c>
      <c r="E6">
        <v>60.6</v>
      </c>
      <c r="F6" s="8">
        <f t="shared" si="3"/>
        <v>2.0270116756074472</v>
      </c>
      <c r="G6" s="7">
        <f t="shared" si="4"/>
        <v>44.692500000000003</v>
      </c>
      <c r="H6" s="7">
        <f t="shared" si="5"/>
        <v>2.7060576923076924</v>
      </c>
      <c r="I6" s="9"/>
      <c r="J6" s="5"/>
      <c r="L6" s="4"/>
      <c r="M6" s="4"/>
      <c r="N6" s="4"/>
    </row>
    <row r="7" spans="1:14" s="3" customFormat="1" ht="12.75" customHeight="1">
      <c r="A7">
        <v>81.25</v>
      </c>
      <c r="B7">
        <v>63.4</v>
      </c>
      <c r="C7">
        <v>304.5</v>
      </c>
      <c r="D7">
        <v>481</v>
      </c>
      <c r="E7">
        <v>59.4</v>
      </c>
      <c r="F7" s="8">
        <f t="shared" si="3"/>
        <v>3.0053013568949192</v>
      </c>
      <c r="G7" s="7">
        <f t="shared" si="4"/>
        <v>43.807500000000005</v>
      </c>
      <c r="H7" s="7">
        <f t="shared" si="5"/>
        <v>4.0120730198019805</v>
      </c>
      <c r="I7" s="9"/>
      <c r="J7" s="5"/>
      <c r="L7" s="4"/>
      <c r="M7" s="4"/>
      <c r="N7" s="4"/>
    </row>
    <row r="8" spans="1:14" s="3" customFormat="1" ht="12.75" customHeight="1">
      <c r="A8">
        <v>81.09375</v>
      </c>
      <c r="B8">
        <v>82.2</v>
      </c>
      <c r="C8">
        <v>304.39999999999998</v>
      </c>
      <c r="D8">
        <v>641</v>
      </c>
      <c r="E8">
        <v>58.2</v>
      </c>
      <c r="F8" s="8">
        <f t="shared" si="3"/>
        <v>3.9240769958977602</v>
      </c>
      <c r="G8" s="7">
        <f t="shared" si="4"/>
        <v>42.922500000000007</v>
      </c>
      <c r="H8" s="7">
        <f t="shared" si="5"/>
        <v>5.2386371858339693</v>
      </c>
      <c r="I8" s="9"/>
      <c r="J8" s="5"/>
      <c r="L8" s="4"/>
      <c r="M8" s="4"/>
      <c r="N8" s="4"/>
    </row>
    <row r="9" spans="1:14" s="3" customFormat="1" ht="12.75" customHeight="1">
      <c r="A9">
        <v>80.953125</v>
      </c>
      <c r="B9">
        <v>107</v>
      </c>
      <c r="C9">
        <v>308</v>
      </c>
      <c r="D9">
        <v>962</v>
      </c>
      <c r="E9">
        <v>57</v>
      </c>
      <c r="F9" s="8">
        <f t="shared" si="3"/>
        <v>5.7677500788892395</v>
      </c>
      <c r="G9" s="7">
        <f t="shared" si="4"/>
        <v>42.037500000000001</v>
      </c>
      <c r="H9" s="7">
        <f t="shared" si="5"/>
        <v>7.6999381188118816</v>
      </c>
      <c r="I9" s="9"/>
      <c r="J9" s="5"/>
      <c r="L9" s="4"/>
      <c r="M9" s="4"/>
      <c r="N9" s="4"/>
    </row>
    <row r="10" spans="1:14" s="3" customFormat="1" ht="12.75" customHeight="1">
      <c r="A10">
        <v>80.796875</v>
      </c>
      <c r="B10">
        <v>113.7</v>
      </c>
      <c r="C10">
        <v>303</v>
      </c>
      <c r="D10">
        <v>1123</v>
      </c>
      <c r="E10">
        <v>57</v>
      </c>
      <c r="F10" s="8">
        <f t="shared" si="3"/>
        <v>6.7330388135058374</v>
      </c>
      <c r="G10" s="7">
        <f t="shared" si="4"/>
        <v>42.037500000000001</v>
      </c>
      <c r="H10" s="7">
        <f t="shared" si="5"/>
        <v>8.9885972010662609</v>
      </c>
      <c r="I10" s="9"/>
      <c r="J10" s="5"/>
      <c r="L10" s="4"/>
      <c r="M10" s="4"/>
      <c r="N10" s="4"/>
    </row>
    <row r="11" spans="1:14" s="3" customFormat="1" ht="12.75" customHeight="1">
      <c r="A11">
        <v>80.34375</v>
      </c>
      <c r="B11">
        <v>158.19999999999999</v>
      </c>
      <c r="C11">
        <v>300.7</v>
      </c>
      <c r="D11">
        <v>1604</v>
      </c>
      <c r="E11">
        <v>55.8</v>
      </c>
      <c r="F11" s="8">
        <f t="shared" si="3"/>
        <v>9.4144525086778152</v>
      </c>
      <c r="G11" s="7">
        <f t="shared" si="4"/>
        <v>41.152500000000003</v>
      </c>
      <c r="H11" s="7">
        <f t="shared" si="5"/>
        <v>12.568280654988575</v>
      </c>
      <c r="I11" s="9"/>
      <c r="J11" s="5"/>
      <c r="L11" s="4"/>
      <c r="M11" s="4"/>
      <c r="N11" s="4"/>
    </row>
    <row r="12" spans="1:14" s="3" customFormat="1" ht="12.75" customHeight="1">
      <c r="A12">
        <v>79.890625</v>
      </c>
      <c r="B12">
        <v>172</v>
      </c>
      <c r="C12">
        <v>302.3</v>
      </c>
      <c r="D12">
        <v>1762</v>
      </c>
      <c r="E12">
        <v>55.8</v>
      </c>
      <c r="F12" s="8">
        <f t="shared" si="3"/>
        <v>10.341811296939097</v>
      </c>
      <c r="G12" s="7">
        <f t="shared" si="4"/>
        <v>41.152500000000003</v>
      </c>
      <c r="H12" s="7">
        <f t="shared" si="5"/>
        <v>13.80630331302361</v>
      </c>
      <c r="I12" s="9"/>
      <c r="J12" s="5"/>
      <c r="L12" s="4"/>
      <c r="M12" s="4"/>
      <c r="N12" s="4"/>
    </row>
    <row r="13" spans="1:14" s="3" customFormat="1" ht="12.75" customHeight="1">
      <c r="A13">
        <v>79.890625</v>
      </c>
      <c r="B13">
        <v>183.8</v>
      </c>
      <c r="C13">
        <v>302.39999999999998</v>
      </c>
      <c r="D13">
        <v>1926</v>
      </c>
      <c r="E13">
        <v>55.8</v>
      </c>
      <c r="F13" s="8">
        <f t="shared" si="3"/>
        <v>11.304386241716628</v>
      </c>
      <c r="G13" s="7">
        <f t="shared" si="4"/>
        <v>41.152500000000003</v>
      </c>
      <c r="H13" s="7">
        <f t="shared" si="5"/>
        <v>15.091339489718205</v>
      </c>
      <c r="I13" s="9"/>
      <c r="J13" s="5"/>
      <c r="L13" s="4"/>
      <c r="M13" s="4"/>
      <c r="N13" s="4"/>
    </row>
    <row r="14" spans="1:14" s="3" customFormat="1" ht="12.75" customHeight="1">
      <c r="A14">
        <v>79.890625</v>
      </c>
      <c r="B14">
        <v>196.3</v>
      </c>
      <c r="C14">
        <v>305.10000000000002</v>
      </c>
      <c r="D14">
        <v>2082</v>
      </c>
      <c r="E14">
        <v>55.8</v>
      </c>
      <c r="F14" s="8">
        <f t="shared" si="3"/>
        <v>12.22000631113916</v>
      </c>
      <c r="G14" s="7">
        <f t="shared" si="4"/>
        <v>41.152500000000003</v>
      </c>
      <c r="H14" s="7">
        <f t="shared" si="5"/>
        <v>16.31369097486672</v>
      </c>
      <c r="I14" s="9"/>
      <c r="J14" s="5"/>
      <c r="L14" s="4"/>
      <c r="M14" s="4"/>
      <c r="N14" s="4"/>
    </row>
    <row r="15" spans="1:14" s="3" customFormat="1" ht="12.75" customHeight="1">
      <c r="A15">
        <v>79.453125</v>
      </c>
      <c r="B15">
        <v>208.8</v>
      </c>
      <c r="C15">
        <v>296.3</v>
      </c>
      <c r="D15">
        <v>2246</v>
      </c>
      <c r="E15">
        <v>55.8</v>
      </c>
      <c r="F15" s="8">
        <f t="shared" si="3"/>
        <v>13.182581255916691</v>
      </c>
      <c r="G15" s="7">
        <f t="shared" si="4"/>
        <v>41.152500000000003</v>
      </c>
      <c r="H15" s="7">
        <f t="shared" si="5"/>
        <v>17.598727151561313</v>
      </c>
      <c r="I15" s="9"/>
      <c r="J15" s="5"/>
      <c r="L15" s="4"/>
      <c r="M15" s="4"/>
      <c r="N15" s="4"/>
    </row>
    <row r="16" spans="1:14" s="3" customFormat="1" ht="12.75" customHeight="1">
      <c r="A16">
        <v>79.453125</v>
      </c>
      <c r="B16">
        <v>225</v>
      </c>
      <c r="C16">
        <v>307.60000000000002</v>
      </c>
      <c r="D16">
        <v>2407</v>
      </c>
      <c r="E16">
        <v>55.8</v>
      </c>
      <c r="F16" s="8">
        <f t="shared" si="3"/>
        <v>14.127548122436099</v>
      </c>
      <c r="G16" s="7">
        <f t="shared" si="4"/>
        <v>41.152500000000003</v>
      </c>
      <c r="H16" s="7">
        <f t="shared" si="5"/>
        <v>18.860256568926125</v>
      </c>
      <c r="I16" s="9"/>
      <c r="J16" s="5"/>
      <c r="L16" s="4"/>
      <c r="M16" s="4"/>
      <c r="N16" s="4"/>
    </row>
    <row r="17" spans="1:14" s="3" customFormat="1" ht="12.75" customHeight="1">
      <c r="A17">
        <v>79.453125</v>
      </c>
      <c r="B17">
        <v>237.3</v>
      </c>
      <c r="C17">
        <v>309.89999999999998</v>
      </c>
      <c r="D17">
        <v>2575</v>
      </c>
      <c r="E17">
        <v>55.8</v>
      </c>
      <c r="F17" s="8">
        <f t="shared" si="3"/>
        <v>15.113600504891133</v>
      </c>
      <c r="G17" s="7">
        <f t="shared" si="4"/>
        <v>41.152500000000003</v>
      </c>
      <c r="H17" s="7">
        <f t="shared" si="5"/>
        <v>20.176635091393756</v>
      </c>
      <c r="I17" s="9"/>
      <c r="J17" s="5"/>
      <c r="L17" s="4"/>
      <c r="M17" s="4"/>
      <c r="N17" s="4"/>
    </row>
    <row r="18" spans="1:14" s="3" customFormat="1" ht="12.75" customHeight="1">
      <c r="A18">
        <v>79</v>
      </c>
      <c r="B18">
        <v>254.2</v>
      </c>
      <c r="C18">
        <v>302</v>
      </c>
      <c r="D18">
        <v>2743</v>
      </c>
      <c r="E18">
        <v>55.8</v>
      </c>
      <c r="F18" s="8">
        <f t="shared" si="3"/>
        <v>16.099652887346167</v>
      </c>
      <c r="G18" s="7">
        <f t="shared" si="4"/>
        <v>41.152500000000003</v>
      </c>
      <c r="H18" s="7">
        <f t="shared" si="5"/>
        <v>21.49301361386139</v>
      </c>
      <c r="I18" s="9"/>
      <c r="J18" s="5"/>
      <c r="L18" s="4"/>
      <c r="M18" s="4"/>
      <c r="N18" s="4"/>
    </row>
    <row r="19" spans="1:14" s="3" customFormat="1" ht="12.75" customHeight="1">
      <c r="A19">
        <v>79</v>
      </c>
      <c r="B19">
        <v>280.3</v>
      </c>
      <c r="C19">
        <v>302.60000000000002</v>
      </c>
      <c r="D19">
        <v>3081</v>
      </c>
      <c r="E19">
        <v>57</v>
      </c>
      <c r="F19" s="8">
        <f t="shared" si="3"/>
        <v>18.472388766172294</v>
      </c>
      <c r="G19" s="7">
        <f t="shared" si="4"/>
        <v>42.037500000000001</v>
      </c>
      <c r="H19" s="7">
        <f t="shared" si="5"/>
        <v>24.660612623762379</v>
      </c>
      <c r="I19" s="9"/>
      <c r="J19" s="5"/>
      <c r="L19" s="4"/>
      <c r="M19" s="4"/>
      <c r="N19" s="4"/>
    </row>
    <row r="20" spans="1:14" s="3" customFormat="1" ht="12.75" customHeight="1">
      <c r="A20">
        <v>78.703125</v>
      </c>
      <c r="B20">
        <v>309.10000000000002</v>
      </c>
      <c r="C20">
        <v>305.39999999999998</v>
      </c>
      <c r="D20">
        <v>3245</v>
      </c>
      <c r="E20">
        <v>59.4</v>
      </c>
      <c r="F20" s="8">
        <f t="shared" si="3"/>
        <v>20.274850110444934</v>
      </c>
      <c r="G20" s="7">
        <f t="shared" si="4"/>
        <v>43.807500000000005</v>
      </c>
      <c r="H20" s="7">
        <f t="shared" si="5"/>
        <v>27.066895944402138</v>
      </c>
      <c r="I20" s="9"/>
      <c r="J20" s="5"/>
      <c r="L20" s="4"/>
      <c r="M20" s="4"/>
      <c r="N20" s="4"/>
    </row>
    <row r="21" spans="1:14" s="3" customFormat="1" ht="12.75" customHeight="1">
      <c r="A21">
        <v>78.703125</v>
      </c>
      <c r="B21">
        <v>321.7</v>
      </c>
      <c r="C21">
        <v>304.8</v>
      </c>
      <c r="D21">
        <v>3397</v>
      </c>
      <c r="E21">
        <v>59.4</v>
      </c>
      <c r="F21" s="8">
        <f t="shared" si="3"/>
        <v>21.224550331334804</v>
      </c>
      <c r="G21" s="7">
        <f t="shared" si="4"/>
        <v>43.807500000000005</v>
      </c>
      <c r="H21" s="7">
        <f t="shared" si="5"/>
        <v>28.334744383092158</v>
      </c>
      <c r="I21" s="9"/>
      <c r="J21" s="5"/>
      <c r="L21" s="4"/>
      <c r="M21" s="4"/>
      <c r="N21" s="4"/>
    </row>
    <row r="22" spans="1:14" s="3" customFormat="1" ht="12.75" customHeight="1">
      <c r="A22">
        <v>78.546875</v>
      </c>
      <c r="B22">
        <v>323.60000000000002</v>
      </c>
      <c r="C22">
        <v>300.60000000000002</v>
      </c>
      <c r="D22">
        <v>3551</v>
      </c>
      <c r="E22">
        <v>58.2</v>
      </c>
      <c r="F22" s="8">
        <f t="shared" si="3"/>
        <v>21.738529504575578</v>
      </c>
      <c r="G22" s="7">
        <f t="shared" si="4"/>
        <v>42.922500000000007</v>
      </c>
      <c r="H22" s="7">
        <f t="shared" si="5"/>
        <v>29.020905845392235</v>
      </c>
      <c r="I22" s="9"/>
      <c r="J22" s="5"/>
      <c r="L22" s="4"/>
      <c r="M22" s="4"/>
      <c r="N22" s="4"/>
    </row>
    <row r="23" spans="1:14" s="3" customFormat="1" ht="12.75" customHeight="1">
      <c r="A23">
        <v>78.25</v>
      </c>
      <c r="B23">
        <v>309.60000000000002</v>
      </c>
      <c r="C23">
        <v>284.7</v>
      </c>
      <c r="D23">
        <v>3853</v>
      </c>
      <c r="E23">
        <v>53.4</v>
      </c>
      <c r="F23" s="8">
        <f t="shared" si="3"/>
        <v>21.64196907541811</v>
      </c>
      <c r="G23" s="7">
        <f t="shared" si="4"/>
        <v>39.3825</v>
      </c>
      <c r="H23" s="7">
        <f t="shared" si="5"/>
        <v>28.891997810357957</v>
      </c>
      <c r="I23" s="9"/>
      <c r="J23" s="5"/>
      <c r="L23" s="4"/>
      <c r="M23" s="4"/>
      <c r="N23" s="4"/>
    </row>
    <row r="24" spans="1:14" s="3" customFormat="1" ht="12.75" customHeight="1">
      <c r="A24">
        <v>78.703125</v>
      </c>
      <c r="B24">
        <v>298.7</v>
      </c>
      <c r="C24">
        <v>273.8</v>
      </c>
      <c r="D24">
        <v>4003</v>
      </c>
      <c r="E24">
        <v>49.8</v>
      </c>
      <c r="F24" s="8">
        <f t="shared" si="3"/>
        <v>20.968696749763332</v>
      </c>
      <c r="G24" s="7">
        <f t="shared" si="4"/>
        <v>36.727499999999999</v>
      </c>
      <c r="H24" s="7">
        <f t="shared" si="5"/>
        <v>27.993180217060168</v>
      </c>
      <c r="I24" s="9"/>
      <c r="J24" s="5"/>
      <c r="L24" s="4"/>
      <c r="M24" s="4"/>
      <c r="N24" s="4"/>
    </row>
    <row r="25" spans="1:14" s="3" customFormat="1" ht="12.75" customHeight="1">
      <c r="A25">
        <v>78.84375</v>
      </c>
      <c r="B25">
        <v>287.2</v>
      </c>
      <c r="C25">
        <v>264.3</v>
      </c>
      <c r="D25">
        <v>4157</v>
      </c>
      <c r="E25">
        <v>46.4</v>
      </c>
      <c r="F25" s="8">
        <f t="shared" si="3"/>
        <v>20.28871357946776</v>
      </c>
      <c r="G25" s="7">
        <f t="shared" si="4"/>
        <v>34.22</v>
      </c>
      <c r="H25" s="7">
        <f t="shared" si="5"/>
        <v>27.085403655750191</v>
      </c>
      <c r="I25" s="9"/>
      <c r="J25" s="5"/>
      <c r="L25" s="4"/>
      <c r="M25" s="4"/>
      <c r="N25" s="4"/>
    </row>
    <row r="26" spans="1:14" s="3" customFormat="1" ht="12.75" customHeight="1">
      <c r="A26">
        <v>78.703125</v>
      </c>
      <c r="B26">
        <v>275</v>
      </c>
      <c r="C26">
        <v>253.3</v>
      </c>
      <c r="D26">
        <v>4306</v>
      </c>
      <c r="E26">
        <v>42.8</v>
      </c>
      <c r="F26" s="8">
        <f t="shared" si="3"/>
        <v>19.385379194277899</v>
      </c>
      <c r="G26" s="7">
        <f t="shared" si="4"/>
        <v>31.565000000000001</v>
      </c>
      <c r="H26" s="7">
        <f t="shared" si="5"/>
        <v>25.879453541507999</v>
      </c>
      <c r="I26" s="9"/>
      <c r="J26" s="5"/>
      <c r="L26" s="4"/>
      <c r="M26" s="4"/>
      <c r="N26" s="4"/>
    </row>
    <row r="27" spans="1:14" s="3" customFormat="1" ht="12.75" customHeight="1">
      <c r="A27">
        <v>78.546875</v>
      </c>
      <c r="B27">
        <v>256.60000000000002</v>
      </c>
      <c r="C27">
        <v>232.5</v>
      </c>
      <c r="D27">
        <v>4625</v>
      </c>
      <c r="E27">
        <v>36.799999999999997</v>
      </c>
      <c r="F27" s="8">
        <f t="shared" si="3"/>
        <v>17.902598085621122</v>
      </c>
      <c r="G27" s="7">
        <f t="shared" si="4"/>
        <v>27.14</v>
      </c>
      <c r="H27" s="7">
        <f t="shared" si="5"/>
        <v>23.899942878903275</v>
      </c>
      <c r="I27" s="9"/>
      <c r="J27" s="5"/>
      <c r="L27" s="4"/>
      <c r="M27" s="4"/>
      <c r="N27" s="4"/>
    </row>
    <row r="28" spans="1:14" s="3" customFormat="1" ht="12.75" customHeight="1">
      <c r="A28">
        <v>77.953125</v>
      </c>
      <c r="B28">
        <v>247.9</v>
      </c>
      <c r="C28">
        <v>227.5</v>
      </c>
      <c r="D28">
        <v>4788</v>
      </c>
      <c r="E28">
        <v>34.4</v>
      </c>
      <c r="F28" s="8">
        <f t="shared" si="3"/>
        <v>17.324834332597032</v>
      </c>
      <c r="G28" s="7">
        <f t="shared" si="4"/>
        <v>25.37</v>
      </c>
      <c r="H28" s="7">
        <f t="shared" si="5"/>
        <v>23.128629093678597</v>
      </c>
      <c r="I28" s="9"/>
      <c r="J28" s="5"/>
      <c r="L28" s="4"/>
      <c r="M28" s="4"/>
      <c r="N28" s="4"/>
    </row>
    <row r="29" spans="1:14" s="3" customFormat="1" ht="12.75" customHeight="1">
      <c r="A29">
        <v>78.84375</v>
      </c>
      <c r="B29">
        <v>225.5</v>
      </c>
      <c r="C29">
        <v>201.5</v>
      </c>
      <c r="D29">
        <v>5263</v>
      </c>
      <c r="E29">
        <v>28.6</v>
      </c>
      <c r="F29" s="8">
        <f t="shared" si="3"/>
        <v>15.832733775113077</v>
      </c>
      <c r="G29" s="7">
        <f t="shared" si="4"/>
        <v>21.092500000000001</v>
      </c>
      <c r="H29" s="7">
        <f t="shared" si="5"/>
        <v>21.136676980198018</v>
      </c>
      <c r="I29" s="9"/>
      <c r="J29" s="5"/>
      <c r="L29" s="4"/>
      <c r="M29" s="4"/>
      <c r="N29" s="4"/>
    </row>
    <row r="30" spans="1:14" s="3" customFormat="1" ht="12.75" customHeight="1">
      <c r="A30">
        <v>79.15625</v>
      </c>
      <c r="B30">
        <v>220.1</v>
      </c>
      <c r="C30">
        <v>195.7</v>
      </c>
      <c r="D30">
        <v>5430</v>
      </c>
      <c r="E30">
        <v>26.2</v>
      </c>
      <c r="F30" s="8">
        <f t="shared" si="3"/>
        <v>14.964342063742505</v>
      </c>
      <c r="G30" s="7">
        <f t="shared" si="4"/>
        <v>19.322500000000002</v>
      </c>
      <c r="H30" s="7">
        <f t="shared" si="5"/>
        <v>19.977375285605483</v>
      </c>
      <c r="I30" s="9"/>
      <c r="J30" s="5"/>
      <c r="L30" s="4"/>
      <c r="M30" s="4"/>
      <c r="N30" s="4"/>
    </row>
    <row r="31" spans="1:14" s="3" customFormat="1" ht="12.75" customHeight="1">
      <c r="A31">
        <v>77.5</v>
      </c>
      <c r="B31">
        <v>201.2</v>
      </c>
      <c r="C31">
        <v>183.5</v>
      </c>
      <c r="D31">
        <v>5900</v>
      </c>
      <c r="E31">
        <v>21.4</v>
      </c>
      <c r="F31" s="8">
        <f t="shared" si="3"/>
        <v>13.280740506994844</v>
      </c>
      <c r="G31" s="7">
        <f t="shared" si="4"/>
        <v>15.782500000000001</v>
      </c>
      <c r="H31" s="7">
        <f t="shared" si="5"/>
        <v>17.729769611576543</v>
      </c>
      <c r="I31" s="9"/>
      <c r="J31" s="5"/>
      <c r="L31" s="4"/>
      <c r="M31" s="4"/>
      <c r="N31" s="4"/>
    </row>
    <row r="32" spans="1:14" s="3" customFormat="1" ht="12.75" customHeight="1">
      <c r="A32">
        <v>77.34375</v>
      </c>
      <c r="B32">
        <v>193.8</v>
      </c>
      <c r="C32">
        <v>170.9</v>
      </c>
      <c r="D32">
        <v>6072</v>
      </c>
      <c r="E32">
        <v>20.2</v>
      </c>
      <c r="F32" s="8">
        <f t="shared" si="3"/>
        <v>12.901483117702744</v>
      </c>
      <c r="G32" s="7">
        <f t="shared" si="4"/>
        <v>14.897500000000001</v>
      </c>
      <c r="H32" s="7">
        <f t="shared" si="5"/>
        <v>17.223461538461539</v>
      </c>
      <c r="I32" s="9"/>
      <c r="J32" s="5"/>
      <c r="L32" s="4"/>
      <c r="M32" s="4"/>
      <c r="N32" s="4"/>
    </row>
    <row r="33" spans="1:14" s="3" customFormat="1" ht="12.75" customHeight="1">
      <c r="A33">
        <v>79.453125</v>
      </c>
      <c r="B33">
        <v>189.5</v>
      </c>
      <c r="C33">
        <v>165.5</v>
      </c>
      <c r="D33">
        <v>6231</v>
      </c>
      <c r="E33">
        <v>19</v>
      </c>
      <c r="F33" s="8">
        <f t="shared" si="3"/>
        <v>12.452824234774377</v>
      </c>
      <c r="G33" s="7">
        <f t="shared" si="4"/>
        <v>14.012500000000001</v>
      </c>
      <c r="H33" s="7">
        <f t="shared" si="5"/>
        <v>16.624502570449355</v>
      </c>
      <c r="I33" s="9"/>
      <c r="J33" s="5"/>
      <c r="L33" s="4"/>
      <c r="M33" s="4"/>
      <c r="N33" s="4"/>
    </row>
    <row r="34" spans="1:14" s="3" customFormat="1" ht="12.75" customHeight="1">
      <c r="A34">
        <v>79</v>
      </c>
      <c r="B34">
        <v>171.9</v>
      </c>
      <c r="C34">
        <v>158.30000000000001</v>
      </c>
      <c r="D34">
        <v>6700</v>
      </c>
      <c r="E34">
        <v>15.6</v>
      </c>
      <c r="F34" s="8">
        <f t="shared" si="3"/>
        <v>10.994004417797413</v>
      </c>
      <c r="G34" s="7">
        <f t="shared" si="4"/>
        <v>11.505000000000001</v>
      </c>
      <c r="H34" s="7">
        <f t="shared" si="5"/>
        <v>14.676980198019802</v>
      </c>
      <c r="I34" s="9"/>
      <c r="J34" s="5"/>
      <c r="L34" s="4"/>
      <c r="M34" s="4"/>
      <c r="N34" s="4"/>
    </row>
    <row r="35" spans="1:14" s="3" customFormat="1" ht="12.75" customHeight="1">
      <c r="A35">
        <v>76.59375</v>
      </c>
      <c r="B35">
        <v>151.69999999999999</v>
      </c>
      <c r="C35">
        <v>145.4</v>
      </c>
      <c r="D35">
        <v>7327</v>
      </c>
      <c r="E35">
        <v>13</v>
      </c>
      <c r="F35" s="8">
        <f t="shared" si="3"/>
        <v>10.019038603134533</v>
      </c>
      <c r="G35" s="7">
        <f t="shared" si="4"/>
        <v>9.5875000000000004</v>
      </c>
      <c r="H35" s="7">
        <f t="shared" si="5"/>
        <v>13.375402227722773</v>
      </c>
      <c r="I35" s="9"/>
      <c r="J35" s="5"/>
      <c r="L35" s="4"/>
      <c r="M35" s="4"/>
      <c r="N35" s="4"/>
    </row>
    <row r="36" spans="1:14" s="3" customFormat="1" ht="12.75" customHeight="1">
      <c r="A36">
        <v>75.703125</v>
      </c>
      <c r="B36">
        <v>141</v>
      </c>
      <c r="C36">
        <v>124.9</v>
      </c>
      <c r="D36">
        <v>8000</v>
      </c>
      <c r="E36">
        <v>10.8</v>
      </c>
      <c r="F36" s="8">
        <f t="shared" si="3"/>
        <v>9.0880403912906278</v>
      </c>
      <c r="G36" s="7">
        <f t="shared" si="4"/>
        <v>7.9650000000000007</v>
      </c>
      <c r="H36" s="7">
        <f t="shared" si="5"/>
        <v>12.132520944402135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3"/>
        <v>0</v>
      </c>
      <c r="G37" s="7">
        <f t="shared" si="4"/>
        <v>0</v>
      </c>
      <c r="H37" s="7">
        <f t="shared" si="5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 s="1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 s="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 s="1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 s="1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 s="1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 s="1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 s="1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 s="1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 s="1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 s="1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 s="1"/>
      <c r="B50"/>
      <c r="C50"/>
      <c r="D50"/>
      <c r="E50"/>
      <c r="F50" s="8">
        <f t="shared" ref="F50:F113" si="6">(D50*E50)/9507</f>
        <v>0</v>
      </c>
      <c r="G50" s="7">
        <f t="shared" ref="G50:G113" si="7">SUM(E50*0.7375)</f>
        <v>0</v>
      </c>
      <c r="H50" s="7">
        <f t="shared" ref="H50:H113" si="8">SUM(D50*G50)/5252</f>
        <v>0</v>
      </c>
      <c r="I50" s="9"/>
      <c r="J50" s="5"/>
      <c r="L50" s="4"/>
      <c r="M50" s="4"/>
      <c r="N50" s="4"/>
    </row>
    <row r="51" spans="1:14" s="3" customFormat="1" ht="12.75" customHeight="1">
      <c r="A51" s="1"/>
      <c r="B51"/>
      <c r="C51"/>
      <c r="D51"/>
      <c r="E51"/>
      <c r="F51" s="8">
        <f t="shared" si="6"/>
        <v>0</v>
      </c>
      <c r="G51" s="7">
        <f t="shared" si="7"/>
        <v>0</v>
      </c>
      <c r="H51" s="7">
        <f t="shared" si="8"/>
        <v>0</v>
      </c>
      <c r="I51" s="9"/>
      <c r="J51" s="5"/>
      <c r="L51" s="4"/>
      <c r="M51" s="4"/>
      <c r="N51" s="4"/>
    </row>
    <row r="52" spans="1:14" s="3" customFormat="1" ht="12.75" customHeight="1">
      <c r="A52" s="1"/>
      <c r="B52"/>
      <c r="C52"/>
      <c r="D52"/>
      <c r="E52"/>
      <c r="F52" s="8">
        <f t="shared" si="6"/>
        <v>0</v>
      </c>
      <c r="G52" s="7">
        <f t="shared" si="7"/>
        <v>0</v>
      </c>
      <c r="H52" s="7">
        <f t="shared" si="8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6"/>
        <v>0</v>
      </c>
      <c r="G53" s="7">
        <f t="shared" si="7"/>
        <v>0</v>
      </c>
      <c r="H53" s="7">
        <f t="shared" si="8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6"/>
        <v>0</v>
      </c>
      <c r="G54" s="7">
        <f t="shared" si="7"/>
        <v>0</v>
      </c>
      <c r="H54" s="7">
        <f t="shared" si="8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6"/>
        <v>0</v>
      </c>
      <c r="G55" s="7">
        <f t="shared" si="7"/>
        <v>0</v>
      </c>
      <c r="H55" s="7">
        <f t="shared" si="8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6"/>
        <v>0</v>
      </c>
      <c r="G56" s="7">
        <f t="shared" si="7"/>
        <v>0</v>
      </c>
      <c r="H56" s="7">
        <f t="shared" si="8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6"/>
        <v>0</v>
      </c>
      <c r="G57" s="7">
        <f t="shared" si="7"/>
        <v>0</v>
      </c>
      <c r="H57" s="7">
        <f t="shared" si="8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6"/>
        <v>0</v>
      </c>
      <c r="G58" s="7">
        <f t="shared" si="7"/>
        <v>0</v>
      </c>
      <c r="H58" s="7">
        <f t="shared" si="8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6"/>
        <v>0</v>
      </c>
      <c r="G59" s="7">
        <f t="shared" si="7"/>
        <v>0</v>
      </c>
      <c r="H59" s="7">
        <f t="shared" si="8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6"/>
        <v>0</v>
      </c>
      <c r="G60" s="7">
        <f t="shared" si="7"/>
        <v>0</v>
      </c>
      <c r="H60" s="7">
        <f t="shared" si="8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6"/>
        <v>0</v>
      </c>
      <c r="G61" s="7">
        <f t="shared" si="7"/>
        <v>0</v>
      </c>
      <c r="H61" s="7">
        <f t="shared" si="8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6"/>
        <v>0</v>
      </c>
      <c r="G62" s="7">
        <f t="shared" si="7"/>
        <v>0</v>
      </c>
      <c r="H62" s="7">
        <f t="shared" si="8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6"/>
        <v>0</v>
      </c>
      <c r="G63" s="7">
        <f t="shared" si="7"/>
        <v>0</v>
      </c>
      <c r="H63" s="7">
        <f t="shared" si="8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ref="F114:F177" si="9">(D114*E114)/9507</f>
        <v>0</v>
      </c>
      <c r="G114" s="7">
        <f t="shared" ref="G114:G177" si="10">SUM(E114*0.7375)</f>
        <v>0</v>
      </c>
      <c r="H114" s="7">
        <f t="shared" ref="H114:H177" si="11">SUM(D114*G114)/5252</f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9"/>
        <v>0</v>
      </c>
      <c r="G115" s="7">
        <f t="shared" si="10"/>
        <v>0</v>
      </c>
      <c r="H115" s="7">
        <f t="shared" si="11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9"/>
        <v>0</v>
      </c>
      <c r="G116" s="7">
        <f t="shared" si="10"/>
        <v>0</v>
      </c>
      <c r="H116" s="7">
        <f t="shared" si="11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9"/>
        <v>0</v>
      </c>
      <c r="G117" s="7">
        <f t="shared" si="10"/>
        <v>0</v>
      </c>
      <c r="H117" s="7">
        <f t="shared" si="11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9"/>
        <v>0</v>
      </c>
      <c r="G118" s="7">
        <f t="shared" si="10"/>
        <v>0</v>
      </c>
      <c r="H118" s="7">
        <f t="shared" si="11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9"/>
        <v>0</v>
      </c>
      <c r="G119" s="7">
        <f t="shared" si="10"/>
        <v>0</v>
      </c>
      <c r="H119" s="7">
        <f t="shared" si="11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9"/>
        <v>0</v>
      </c>
      <c r="G120" s="7">
        <f t="shared" si="10"/>
        <v>0</v>
      </c>
      <c r="H120" s="7">
        <f t="shared" si="11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9"/>
        <v>0</v>
      </c>
      <c r="G121" s="7">
        <f t="shared" si="10"/>
        <v>0</v>
      </c>
      <c r="H121" s="7">
        <f t="shared" si="11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9"/>
        <v>0</v>
      </c>
      <c r="G122" s="7">
        <f t="shared" si="10"/>
        <v>0</v>
      </c>
      <c r="H122" s="7">
        <f t="shared" si="11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9"/>
        <v>0</v>
      </c>
      <c r="G123" s="7">
        <f t="shared" si="10"/>
        <v>0</v>
      </c>
      <c r="H123" s="7">
        <f t="shared" si="11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9"/>
        <v>0</v>
      </c>
      <c r="G124" s="7">
        <f t="shared" si="10"/>
        <v>0</v>
      </c>
      <c r="H124" s="7">
        <f t="shared" si="11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9"/>
        <v>0</v>
      </c>
      <c r="G125" s="7">
        <f t="shared" si="10"/>
        <v>0</v>
      </c>
      <c r="H125" s="7">
        <f t="shared" si="11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9"/>
        <v>0</v>
      </c>
      <c r="G126" s="7">
        <f t="shared" si="10"/>
        <v>0</v>
      </c>
      <c r="H126" s="7">
        <f t="shared" si="11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>
      <c r="A173" s="1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J173"/>
      <c r="L173"/>
      <c r="M173"/>
    </row>
    <row r="174" spans="1:14">
      <c r="A174" s="1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J174"/>
      <c r="L174"/>
      <c r="M174"/>
    </row>
    <row r="175" spans="1:14">
      <c r="A175" s="1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J175"/>
      <c r="L175"/>
      <c r="M175"/>
    </row>
    <row r="176" spans="1:14">
      <c r="A176" s="1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J176"/>
      <c r="L176"/>
      <c r="M176"/>
    </row>
    <row r="177" spans="1:14">
      <c r="A177" s="1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J177"/>
      <c r="L177"/>
      <c r="M177"/>
    </row>
    <row r="178" spans="1:14">
      <c r="A178" s="1"/>
      <c r="C178"/>
      <c r="D178"/>
      <c r="E178"/>
      <c r="F178" s="8">
        <f t="shared" ref="F178:F217" si="12">(D178*E178)/9507</f>
        <v>0</v>
      </c>
      <c r="G178" s="7">
        <f t="shared" ref="G178:G217" si="13">SUM(E178*0.7375)</f>
        <v>0</v>
      </c>
      <c r="H178" s="7">
        <f t="shared" ref="H178:H217" si="14">SUM(D178*G178)/5252</f>
        <v>0</v>
      </c>
      <c r="J178"/>
      <c r="L178"/>
      <c r="M178"/>
    </row>
    <row r="179" spans="1:14">
      <c r="A179" s="1"/>
      <c r="C179"/>
      <c r="D179"/>
      <c r="E179"/>
      <c r="F179" s="8">
        <f t="shared" si="12"/>
        <v>0</v>
      </c>
      <c r="G179" s="7">
        <f t="shared" si="13"/>
        <v>0</v>
      </c>
      <c r="H179" s="7">
        <f t="shared" si="14"/>
        <v>0</v>
      </c>
      <c r="J179"/>
      <c r="L179"/>
      <c r="M179"/>
    </row>
    <row r="180" spans="1:14">
      <c r="A180" s="1"/>
      <c r="C180"/>
      <c r="D180"/>
      <c r="E180"/>
      <c r="F180" s="8">
        <f t="shared" si="12"/>
        <v>0</v>
      </c>
      <c r="G180" s="7">
        <f t="shared" si="13"/>
        <v>0</v>
      </c>
      <c r="H180" s="7">
        <f t="shared" si="14"/>
        <v>0</v>
      </c>
      <c r="J180"/>
      <c r="L180"/>
      <c r="M180"/>
    </row>
    <row r="181" spans="1:14">
      <c r="A181" s="1"/>
      <c r="C181"/>
      <c r="D181"/>
      <c r="E181"/>
      <c r="F181" s="8">
        <f t="shared" si="12"/>
        <v>0</v>
      </c>
      <c r="G181" s="7">
        <f t="shared" si="13"/>
        <v>0</v>
      </c>
      <c r="H181" s="7">
        <f t="shared" si="14"/>
        <v>0</v>
      </c>
      <c r="J181"/>
      <c r="L181"/>
      <c r="M181"/>
    </row>
    <row r="182" spans="1:14">
      <c r="A182" s="1"/>
      <c r="C182"/>
      <c r="D182"/>
      <c r="E182"/>
      <c r="F182" s="8">
        <f t="shared" si="12"/>
        <v>0</v>
      </c>
      <c r="G182" s="7">
        <f t="shared" si="13"/>
        <v>0</v>
      </c>
      <c r="H182" s="7">
        <f t="shared" si="14"/>
        <v>0</v>
      </c>
      <c r="J182"/>
      <c r="L182"/>
      <c r="M182"/>
    </row>
    <row r="183" spans="1:14">
      <c r="A183" s="1"/>
      <c r="C183"/>
      <c r="D183"/>
      <c r="E183"/>
      <c r="F183" s="8">
        <f t="shared" si="12"/>
        <v>0</v>
      </c>
      <c r="G183" s="7">
        <f t="shared" si="13"/>
        <v>0</v>
      </c>
      <c r="H183" s="7">
        <f t="shared" si="14"/>
        <v>0</v>
      </c>
      <c r="J183"/>
      <c r="L183"/>
      <c r="M183"/>
      <c r="N183"/>
    </row>
    <row r="184" spans="1:14" hidden="1">
      <c r="A184" s="1"/>
      <c r="C184"/>
      <c r="D184"/>
      <c r="E184"/>
      <c r="F184" s="8">
        <f t="shared" si="12"/>
        <v>0</v>
      </c>
      <c r="G184" s="7">
        <f t="shared" si="13"/>
        <v>0</v>
      </c>
      <c r="H184" s="7">
        <f t="shared" si="14"/>
        <v>0</v>
      </c>
      <c r="J184"/>
      <c r="L184"/>
      <c r="M184"/>
      <c r="N184"/>
    </row>
    <row r="185" spans="1:14">
      <c r="A185" s="1"/>
      <c r="C185"/>
      <c r="D185"/>
      <c r="E185"/>
      <c r="F185" s="8">
        <f t="shared" si="12"/>
        <v>0</v>
      </c>
      <c r="G185" s="7">
        <f t="shared" si="13"/>
        <v>0</v>
      </c>
      <c r="H185" s="7">
        <f t="shared" si="14"/>
        <v>0</v>
      </c>
      <c r="J185"/>
      <c r="L185"/>
      <c r="M185"/>
      <c r="N185"/>
    </row>
    <row r="186" spans="1:14" hidden="1">
      <c r="A186" s="1"/>
      <c r="C186"/>
      <c r="D186"/>
      <c r="E186"/>
      <c r="F186" s="8">
        <f t="shared" si="12"/>
        <v>0</v>
      </c>
      <c r="G186" s="7">
        <f t="shared" si="13"/>
        <v>0</v>
      </c>
      <c r="H186" s="7">
        <f t="shared" si="14"/>
        <v>0</v>
      </c>
      <c r="J186"/>
      <c r="L186"/>
      <c r="M186"/>
      <c r="N186"/>
    </row>
    <row r="187" spans="1:14">
      <c r="A187" s="1"/>
      <c r="C187"/>
      <c r="D187"/>
      <c r="E187"/>
      <c r="F187" s="8">
        <f t="shared" si="12"/>
        <v>0</v>
      </c>
      <c r="G187" s="7">
        <f t="shared" si="13"/>
        <v>0</v>
      </c>
      <c r="H187" s="7">
        <f t="shared" si="14"/>
        <v>0</v>
      </c>
      <c r="J187"/>
      <c r="L187"/>
      <c r="M187"/>
      <c r="N187"/>
    </row>
    <row r="188" spans="1:14" hidden="1">
      <c r="A188" s="1"/>
      <c r="C188"/>
      <c r="D188"/>
      <c r="E188"/>
      <c r="F188" s="8">
        <f t="shared" si="12"/>
        <v>0</v>
      </c>
      <c r="G188" s="7">
        <f t="shared" si="13"/>
        <v>0</v>
      </c>
      <c r="H188" s="7">
        <f t="shared" si="14"/>
        <v>0</v>
      </c>
      <c r="J188"/>
      <c r="L188"/>
      <c r="M188"/>
      <c r="N188"/>
    </row>
    <row r="189" spans="1:14">
      <c r="A189" s="1"/>
      <c r="C189"/>
      <c r="D189"/>
      <c r="E189"/>
      <c r="F189" s="8">
        <f t="shared" si="12"/>
        <v>0</v>
      </c>
      <c r="G189" s="7">
        <f t="shared" si="13"/>
        <v>0</v>
      </c>
      <c r="H189" s="7">
        <f t="shared" si="14"/>
        <v>0</v>
      </c>
      <c r="J189"/>
      <c r="L189"/>
      <c r="M189"/>
      <c r="N189"/>
    </row>
    <row r="190" spans="1:14" hidden="1">
      <c r="A190" s="1"/>
      <c r="C190"/>
      <c r="D190"/>
      <c r="E190"/>
      <c r="F190" s="8">
        <f t="shared" si="12"/>
        <v>0</v>
      </c>
      <c r="G190" s="7">
        <f t="shared" si="13"/>
        <v>0</v>
      </c>
      <c r="H190" s="7">
        <f t="shared" si="14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  <c r="N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  <c r="N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 hidden="1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 hidden="1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 hidden="1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 hidden="1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0"/>
        <v>0</v>
      </c>
      <c r="G218" s="7">
        <f t="shared" si="1"/>
        <v>0</v>
      </c>
      <c r="H218" s="7">
        <f t="shared" si="2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0"/>
        <v>0</v>
      </c>
      <c r="G219" s="7">
        <f t="shared" si="1"/>
        <v>0</v>
      </c>
      <c r="H219" s="7">
        <f t="shared" si="2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0"/>
        <v>0</v>
      </c>
      <c r="G220" s="7">
        <f t="shared" si="1"/>
        <v>0</v>
      </c>
      <c r="H220" s="7">
        <f t="shared" si="2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0"/>
        <v>0</v>
      </c>
      <c r="G221" s="7">
        <f t="shared" si="1"/>
        <v>0</v>
      </c>
      <c r="H221" s="7">
        <f t="shared" si="2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0"/>
        <v>0</v>
      </c>
      <c r="G222" s="7">
        <f t="shared" si="1"/>
        <v>0</v>
      </c>
      <c r="H222" s="7">
        <f t="shared" si="2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0"/>
        <v>0</v>
      </c>
      <c r="G223" s="7">
        <f t="shared" si="1"/>
        <v>0</v>
      </c>
      <c r="H223" s="7">
        <f t="shared" si="2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0"/>
        <v>0</v>
      </c>
      <c r="G224" s="7">
        <f t="shared" si="1"/>
        <v>0</v>
      </c>
      <c r="H224" s="7">
        <f t="shared" si="2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0"/>
        <v>0</v>
      </c>
      <c r="G225" s="7">
        <f t="shared" si="1"/>
        <v>0</v>
      </c>
      <c r="H225" s="7">
        <f t="shared" si="2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0"/>
        <v>0</v>
      </c>
      <c r="G226" s="7">
        <f t="shared" si="1"/>
        <v>0</v>
      </c>
      <c r="H226" s="7">
        <f t="shared" si="2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0"/>
        <v>0</v>
      </c>
      <c r="G227" s="7">
        <f t="shared" si="1"/>
        <v>0</v>
      </c>
      <c r="H227" s="7">
        <f t="shared" si="2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0"/>
        <v>0</v>
      </c>
      <c r="G228" s="7">
        <f t="shared" si="1"/>
        <v>0</v>
      </c>
      <c r="H228" s="7">
        <f t="shared" si="2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0"/>
        <v>0</v>
      </c>
      <c r="G229" s="7">
        <f t="shared" si="1"/>
        <v>0</v>
      </c>
      <c r="H229" s="7">
        <f t="shared" si="2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ref="F232:F295" si="15">(D232*E232)/9507</f>
        <v>0</v>
      </c>
      <c r="G232" s="7">
        <f t="shared" ref="G232:G295" si="16">SUM(E232*0.7375)</f>
        <v>0</v>
      </c>
      <c r="H232" s="7">
        <f t="shared" ref="H232:H295" si="17">SUM(D232*G232)/5252</f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5"/>
        <v>0</v>
      </c>
      <c r="G233" s="7">
        <f t="shared" si="16"/>
        <v>0</v>
      </c>
      <c r="H233" s="7">
        <f t="shared" si="17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5"/>
        <v>0</v>
      </c>
      <c r="G234" s="7">
        <f t="shared" si="16"/>
        <v>0</v>
      </c>
      <c r="H234" s="7">
        <f t="shared" si="17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15"/>
        <v>0</v>
      </c>
      <c r="G235" s="7">
        <f t="shared" si="16"/>
        <v>0</v>
      </c>
      <c r="H235" s="7">
        <f t="shared" si="17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ref="F296:F359" si="18">(D296*E296)/9507</f>
        <v>0</v>
      </c>
      <c r="G296" s="7">
        <f t="shared" ref="G296:G359" si="19">SUM(E296*0.7375)</f>
        <v>0</v>
      </c>
      <c r="H296" s="7">
        <f t="shared" ref="H296:H359" si="20">SUM(D296*G296)/5252</f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8"/>
        <v>0</v>
      </c>
      <c r="G297" s="7">
        <f t="shared" si="19"/>
        <v>0</v>
      </c>
      <c r="H297" s="7">
        <f t="shared" si="20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8"/>
        <v>0</v>
      </c>
      <c r="G298" s="7">
        <f t="shared" si="19"/>
        <v>0</v>
      </c>
      <c r="H298" s="7">
        <f t="shared" si="20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8"/>
        <v>0</v>
      </c>
      <c r="G299" s="7">
        <f t="shared" si="19"/>
        <v>0</v>
      </c>
      <c r="H299" s="7">
        <f t="shared" si="20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ref="F360:F423" si="21">(D360*E360)/9507</f>
        <v>0</v>
      </c>
      <c r="G360" s="7">
        <f t="shared" ref="G360:G423" si="22">SUM(E360*0.7375)</f>
        <v>0</v>
      </c>
      <c r="H360" s="7">
        <f t="shared" ref="H360:H423" si="23">SUM(D360*G360)/5252</f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21"/>
        <v>0</v>
      </c>
      <c r="G361" s="7">
        <f t="shared" si="22"/>
        <v>0</v>
      </c>
      <c r="H361" s="7">
        <f t="shared" si="23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21"/>
        <v>0</v>
      </c>
      <c r="G362" s="7">
        <f t="shared" si="22"/>
        <v>0</v>
      </c>
      <c r="H362" s="7">
        <f t="shared" si="23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21"/>
        <v>0</v>
      </c>
      <c r="G363" s="7">
        <f t="shared" si="22"/>
        <v>0</v>
      </c>
      <c r="H363" s="7">
        <f t="shared" si="23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ref="F424:F487" si="24">(D424*E424)/9507</f>
        <v>0</v>
      </c>
      <c r="G424" s="7">
        <f t="shared" ref="G424:G487" si="25">SUM(E424*0.7375)</f>
        <v>0</v>
      </c>
      <c r="H424" s="7">
        <f t="shared" ref="H424:H487" si="26">SUM(D424*G424)/5252</f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4"/>
        <v>0</v>
      </c>
      <c r="G425" s="7">
        <f t="shared" si="25"/>
        <v>0</v>
      </c>
      <c r="H425" s="7">
        <f t="shared" si="26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4"/>
        <v>0</v>
      </c>
      <c r="G426" s="7">
        <f t="shared" si="25"/>
        <v>0</v>
      </c>
      <c r="H426" s="7">
        <f t="shared" si="26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4"/>
        <v>0</v>
      </c>
      <c r="G427" s="7">
        <f t="shared" si="25"/>
        <v>0</v>
      </c>
      <c r="H427" s="7">
        <f t="shared" si="26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ref="F488:F551" si="27">(D488*E488)/9507</f>
        <v>0</v>
      </c>
      <c r="G488" s="7">
        <f t="shared" ref="G488:G551" si="28">SUM(E488*0.7375)</f>
        <v>0</v>
      </c>
      <c r="H488" s="7">
        <f t="shared" ref="H488:H551" si="29">SUM(D488*G488)/5252</f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7"/>
        <v>0</v>
      </c>
      <c r="G489" s="7">
        <f t="shared" si="28"/>
        <v>0</v>
      </c>
      <c r="H489" s="7">
        <f t="shared" si="29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7"/>
        <v>0</v>
      </c>
      <c r="G490" s="7">
        <f t="shared" si="28"/>
        <v>0</v>
      </c>
      <c r="H490" s="7">
        <f t="shared" si="29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7"/>
        <v>0</v>
      </c>
      <c r="G491" s="7">
        <f t="shared" si="28"/>
        <v>0</v>
      </c>
      <c r="H491" s="7">
        <f t="shared" si="29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ref="F552:F615" si="30">(D552*E552)/9507</f>
        <v>0</v>
      </c>
      <c r="G552" s="7">
        <f t="shared" ref="G552:G615" si="31">SUM(E552*0.7375)</f>
        <v>0</v>
      </c>
      <c r="H552" s="7">
        <f t="shared" ref="H552:H615" si="32">SUM(D552*G552)/5252</f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30"/>
        <v>0</v>
      </c>
      <c r="G553" s="7">
        <f t="shared" si="31"/>
        <v>0</v>
      </c>
      <c r="H553" s="7">
        <f t="shared" si="32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30"/>
        <v>0</v>
      </c>
      <c r="G554" s="7">
        <f t="shared" si="31"/>
        <v>0</v>
      </c>
      <c r="H554" s="7">
        <f t="shared" si="32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30"/>
        <v>0</v>
      </c>
      <c r="G555" s="7">
        <f t="shared" si="31"/>
        <v>0</v>
      </c>
      <c r="H555" s="7">
        <f t="shared" si="32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ref="F616:F679" si="33">(D616*E616)/9507</f>
        <v>0</v>
      </c>
      <c r="G616" s="7">
        <f t="shared" ref="G616:G679" si="34">SUM(E616*0.7375)</f>
        <v>0</v>
      </c>
      <c r="H616" s="7">
        <f t="shared" ref="H616:H679" si="35">SUM(D616*G616)/5252</f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3"/>
        <v>0</v>
      </c>
      <c r="G617" s="7">
        <f t="shared" si="34"/>
        <v>0</v>
      </c>
      <c r="H617" s="7">
        <f t="shared" si="35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3"/>
        <v>0</v>
      </c>
      <c r="G618" s="7">
        <f t="shared" si="34"/>
        <v>0</v>
      </c>
      <c r="H618" s="7">
        <f t="shared" si="35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3"/>
        <v>0</v>
      </c>
      <c r="G619" s="7">
        <f t="shared" si="34"/>
        <v>0</v>
      </c>
      <c r="H619" s="7">
        <f t="shared" si="35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ref="F680:F743" si="36">(D680*E680)/9507</f>
        <v>0</v>
      </c>
      <c r="G680" s="7">
        <f t="shared" ref="G680:G743" si="37">SUM(E680*0.7375)</f>
        <v>0</v>
      </c>
      <c r="H680" s="7">
        <f t="shared" ref="H680:H743" si="38">SUM(D680*G680)/5252</f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6"/>
        <v>0</v>
      </c>
      <c r="G681" s="7">
        <f t="shared" si="37"/>
        <v>0</v>
      </c>
      <c r="H681" s="7">
        <f t="shared" si="38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6"/>
        <v>0</v>
      </c>
      <c r="G682" s="7">
        <f t="shared" si="37"/>
        <v>0</v>
      </c>
      <c r="H682" s="7">
        <f t="shared" si="38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6"/>
        <v>0</v>
      </c>
      <c r="G683" s="7">
        <f t="shared" si="37"/>
        <v>0</v>
      </c>
      <c r="H683" s="7">
        <f t="shared" si="38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ref="F744:F807" si="39">(D744*E744)/9507</f>
        <v>0</v>
      </c>
      <c r="G744" s="7">
        <f t="shared" ref="G744:G807" si="40">SUM(E744*0.7375)</f>
        <v>0</v>
      </c>
      <c r="H744" s="7">
        <f t="shared" ref="H744:H807" si="41">SUM(D744*G744)/5252</f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9"/>
        <v>0</v>
      </c>
      <c r="G745" s="7">
        <f t="shared" si="40"/>
        <v>0</v>
      </c>
      <c r="H745" s="7">
        <f t="shared" si="41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9"/>
        <v>0</v>
      </c>
      <c r="G746" s="7">
        <f t="shared" si="40"/>
        <v>0</v>
      </c>
      <c r="H746" s="7">
        <f t="shared" si="41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9"/>
        <v>0</v>
      </c>
      <c r="G747" s="7">
        <f t="shared" si="40"/>
        <v>0</v>
      </c>
      <c r="H747" s="7">
        <f t="shared" si="41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ref="F808:F871" si="42">(D808*E808)/9507</f>
        <v>0</v>
      </c>
      <c r="G808" s="7">
        <f t="shared" ref="G808:G871" si="43">SUM(E808*0.7375)</f>
        <v>0</v>
      </c>
      <c r="H808" s="7">
        <f t="shared" ref="H808:H871" si="44">SUM(D808*G808)/5252</f>
        <v>0</v>
      </c>
      <c r="J808"/>
      <c r="L808"/>
      <c r="M808"/>
      <c r="N808"/>
    </row>
    <row r="809" spans="3:14">
      <c r="C809"/>
      <c r="D809"/>
      <c r="E809"/>
      <c r="F809" s="8">
        <f t="shared" si="42"/>
        <v>0</v>
      </c>
      <c r="G809" s="7">
        <f t="shared" si="43"/>
        <v>0</v>
      </c>
      <c r="H809" s="7">
        <f t="shared" si="44"/>
        <v>0</v>
      </c>
      <c r="J809"/>
      <c r="L809"/>
      <c r="M809"/>
      <c r="N809"/>
    </row>
    <row r="810" spans="3:14">
      <c r="C810"/>
      <c r="D810"/>
      <c r="E810"/>
      <c r="F810" s="8">
        <f t="shared" si="42"/>
        <v>0</v>
      </c>
      <c r="G810" s="7">
        <f t="shared" si="43"/>
        <v>0</v>
      </c>
      <c r="H810" s="7">
        <f t="shared" si="44"/>
        <v>0</v>
      </c>
      <c r="J810"/>
      <c r="L810"/>
      <c r="M810"/>
      <c r="N810"/>
    </row>
    <row r="811" spans="3:14">
      <c r="C811"/>
      <c r="D811"/>
      <c r="E811"/>
      <c r="F811" s="8">
        <f t="shared" si="42"/>
        <v>0</v>
      </c>
      <c r="G811" s="7">
        <f t="shared" si="43"/>
        <v>0</v>
      </c>
      <c r="H811" s="7">
        <f t="shared" si="44"/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ref="F872:F935" si="45">(D872*E872)/9507</f>
        <v>0</v>
      </c>
      <c r="G872" s="7">
        <f t="shared" ref="G872:G935" si="46">SUM(E872*0.7375)</f>
        <v>0</v>
      </c>
      <c r="H872" s="7">
        <f t="shared" ref="H872:H935" si="47">SUM(D872*G872)/5252</f>
        <v>0</v>
      </c>
      <c r="J872"/>
      <c r="L872"/>
      <c r="M872"/>
      <c r="N872"/>
    </row>
    <row r="873" spans="3:14">
      <c r="C873"/>
      <c r="D873"/>
      <c r="E873"/>
      <c r="F873" s="8">
        <f t="shared" si="45"/>
        <v>0</v>
      </c>
      <c r="G873" s="7">
        <f t="shared" si="46"/>
        <v>0</v>
      </c>
      <c r="H873" s="7">
        <f t="shared" si="47"/>
        <v>0</v>
      </c>
      <c r="J873"/>
      <c r="L873"/>
      <c r="M873"/>
      <c r="N873"/>
    </row>
    <row r="874" spans="3:14">
      <c r="C874"/>
      <c r="D874"/>
      <c r="E874"/>
      <c r="F874" s="8">
        <f t="shared" si="45"/>
        <v>0</v>
      </c>
      <c r="G874" s="7">
        <f t="shared" si="46"/>
        <v>0</v>
      </c>
      <c r="H874" s="7">
        <f t="shared" si="47"/>
        <v>0</v>
      </c>
      <c r="J874"/>
      <c r="L874"/>
      <c r="M874"/>
      <c r="N874"/>
    </row>
    <row r="875" spans="3:14">
      <c r="C875"/>
      <c r="D875"/>
      <c r="E875"/>
      <c r="F875" s="8">
        <f t="shared" si="45"/>
        <v>0</v>
      </c>
      <c r="G875" s="7">
        <f t="shared" si="46"/>
        <v>0</v>
      </c>
      <c r="H875" s="7">
        <f t="shared" si="47"/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ref="F936:F999" si="48">(D936*E936)/9507</f>
        <v>0</v>
      </c>
      <c r="G936" s="7">
        <f t="shared" ref="G936:G999" si="49">SUM(E936*0.7375)</f>
        <v>0</v>
      </c>
      <c r="H936" s="7">
        <f t="shared" ref="H936:H999" si="50">SUM(D936*G936)/5252</f>
        <v>0</v>
      </c>
      <c r="J936"/>
      <c r="L936"/>
      <c r="M936"/>
      <c r="N936"/>
    </row>
    <row r="937" spans="3:14">
      <c r="C937"/>
      <c r="D937"/>
      <c r="E937"/>
      <c r="F937" s="8">
        <f t="shared" si="48"/>
        <v>0</v>
      </c>
      <c r="G937" s="7">
        <f t="shared" si="49"/>
        <v>0</v>
      </c>
      <c r="H937" s="7">
        <f t="shared" si="50"/>
        <v>0</v>
      </c>
      <c r="J937"/>
      <c r="L937"/>
      <c r="M937"/>
      <c r="N937"/>
    </row>
    <row r="938" spans="3:14">
      <c r="C938"/>
      <c r="D938"/>
      <c r="E938"/>
      <c r="F938" s="8">
        <f t="shared" si="48"/>
        <v>0</v>
      </c>
      <c r="G938" s="7">
        <f t="shared" si="49"/>
        <v>0</v>
      </c>
      <c r="H938" s="7">
        <f t="shared" si="50"/>
        <v>0</v>
      </c>
      <c r="J938"/>
      <c r="L938"/>
      <c r="M938"/>
      <c r="N938"/>
    </row>
    <row r="939" spans="3:14">
      <c r="C939"/>
      <c r="D939"/>
      <c r="E939"/>
      <c r="F939" s="8">
        <f t="shared" si="48"/>
        <v>0</v>
      </c>
      <c r="G939" s="7">
        <f t="shared" si="49"/>
        <v>0</v>
      </c>
      <c r="H939" s="7">
        <f t="shared" si="50"/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ref="F1000:F1063" si="51">(D1000*E1000)/9507</f>
        <v>0</v>
      </c>
      <c r="G1000" s="7">
        <f t="shared" ref="G1000:G1063" si="52">SUM(E1000*0.7375)</f>
        <v>0</v>
      </c>
      <c r="H1000" s="7">
        <f t="shared" ref="H1000:H1063" si="53">SUM(D1000*G1000)/5252</f>
        <v>0</v>
      </c>
      <c r="J1000"/>
      <c r="L1000"/>
      <c r="M1000"/>
      <c r="N1000"/>
    </row>
    <row r="1001" spans="3:14">
      <c r="C1001"/>
      <c r="D1001"/>
      <c r="E1001"/>
      <c r="F1001" s="8">
        <f t="shared" si="51"/>
        <v>0</v>
      </c>
      <c r="G1001" s="7">
        <f t="shared" si="52"/>
        <v>0</v>
      </c>
      <c r="H1001" s="7">
        <f t="shared" si="53"/>
        <v>0</v>
      </c>
      <c r="J1001"/>
      <c r="L1001"/>
      <c r="M1001"/>
      <c r="N1001"/>
    </row>
    <row r="1002" spans="3:14">
      <c r="C1002"/>
      <c r="D1002"/>
      <c r="E1002"/>
      <c r="F1002" s="8">
        <f t="shared" si="51"/>
        <v>0</v>
      </c>
      <c r="G1002" s="7">
        <f t="shared" si="52"/>
        <v>0</v>
      </c>
      <c r="H1002" s="7">
        <f t="shared" si="53"/>
        <v>0</v>
      </c>
      <c r="J1002"/>
      <c r="L1002"/>
      <c r="M1002"/>
      <c r="N1002"/>
    </row>
    <row r="1003" spans="3:14">
      <c r="C1003"/>
      <c r="D1003"/>
      <c r="E1003"/>
      <c r="F1003" s="8">
        <f t="shared" si="51"/>
        <v>0</v>
      </c>
      <c r="G1003" s="7">
        <f t="shared" si="52"/>
        <v>0</v>
      </c>
      <c r="H1003" s="7">
        <f t="shared" si="53"/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ref="F1064:F1112" si="54">(D1064*E1064)/9507</f>
        <v>0</v>
      </c>
      <c r="G1064" s="7">
        <f t="shared" ref="G1064:G1112" si="55">SUM(E1064*0.7375)</f>
        <v>0</v>
      </c>
      <c r="H1064" s="7">
        <f t="shared" ref="H1064:H1112" si="56">SUM(D1064*G1064)/5252</f>
        <v>0</v>
      </c>
      <c r="J1064"/>
      <c r="L1064"/>
      <c r="M1064"/>
      <c r="N1064"/>
    </row>
    <row r="1065" spans="3:14">
      <c r="C1065"/>
      <c r="D1065"/>
      <c r="E1065"/>
      <c r="F1065" s="8">
        <f t="shared" si="54"/>
        <v>0</v>
      </c>
      <c r="G1065" s="7">
        <f t="shared" si="55"/>
        <v>0</v>
      </c>
      <c r="H1065" s="7">
        <f t="shared" si="56"/>
        <v>0</v>
      </c>
      <c r="J1065"/>
      <c r="L1065"/>
      <c r="M1065"/>
      <c r="N1065"/>
    </row>
    <row r="1066" spans="3:14">
      <c r="C1066"/>
      <c r="D1066"/>
      <c r="E1066"/>
      <c r="F1066" s="8">
        <f t="shared" si="54"/>
        <v>0</v>
      </c>
      <c r="G1066" s="7">
        <f t="shared" si="55"/>
        <v>0</v>
      </c>
      <c r="H1066" s="7">
        <f t="shared" si="56"/>
        <v>0</v>
      </c>
      <c r="J1066"/>
      <c r="L1066"/>
      <c r="M1066"/>
      <c r="N1066"/>
    </row>
    <row r="1067" spans="3:14">
      <c r="C1067"/>
      <c r="D1067"/>
      <c r="E1067"/>
      <c r="F1067" s="8">
        <f t="shared" si="54"/>
        <v>0</v>
      </c>
      <c r="G1067" s="7">
        <f t="shared" si="55"/>
        <v>0</v>
      </c>
      <c r="H1067" s="7">
        <f t="shared" si="56"/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9" sqref="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75</v>
      </c>
      <c r="G3" s="3">
        <v>82</v>
      </c>
      <c r="H3" s="3">
        <v>12.7</v>
      </c>
      <c r="I3" s="3">
        <v>79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81</v>
      </c>
      <c r="G4" s="3">
        <v>82</v>
      </c>
      <c r="H4" s="3">
        <v>26.3</v>
      </c>
      <c r="I4" s="3">
        <v>101</v>
      </c>
    </row>
    <row r="5" spans="1:9">
      <c r="A5" s="3">
        <f t="shared" si="3"/>
        <v>3000</v>
      </c>
      <c r="B5" s="3">
        <v>12</v>
      </c>
      <c r="C5" s="6">
        <f t="shared" si="0"/>
        <v>3.7866834963710949</v>
      </c>
      <c r="D5" s="6">
        <f t="shared" si="1"/>
        <v>8.8500000000000014</v>
      </c>
      <c r="E5" s="6">
        <f t="shared" si="2"/>
        <v>5.0552170601675561</v>
      </c>
      <c r="F5" s="3">
        <v>82</v>
      </c>
      <c r="G5" s="3">
        <v>82</v>
      </c>
      <c r="H5" s="3">
        <v>56</v>
      </c>
      <c r="I5" s="3">
        <v>121</v>
      </c>
    </row>
    <row r="6" spans="1:9">
      <c r="A6" s="3">
        <f t="shared" si="3"/>
        <v>4000</v>
      </c>
      <c r="B6" s="3">
        <v>12</v>
      </c>
      <c r="C6" s="6">
        <f t="shared" si="0"/>
        <v>5.0489113284947935</v>
      </c>
      <c r="D6" s="6">
        <f t="shared" si="1"/>
        <v>8.8500000000000014</v>
      </c>
      <c r="E6" s="6">
        <f t="shared" si="2"/>
        <v>6.7402894135567415</v>
      </c>
      <c r="F6" s="3">
        <v>82</v>
      </c>
      <c r="G6" s="3">
        <v>82</v>
      </c>
      <c r="H6" s="3">
        <v>78</v>
      </c>
      <c r="I6" s="3">
        <v>138</v>
      </c>
    </row>
    <row r="7" spans="1:9">
      <c r="A7" s="3">
        <f t="shared" si="3"/>
        <v>5000</v>
      </c>
      <c r="B7" s="3">
        <v>10.8</v>
      </c>
      <c r="C7" s="6">
        <f t="shared" si="0"/>
        <v>5.6800252445566421</v>
      </c>
      <c r="D7" s="6">
        <f t="shared" si="1"/>
        <v>7.9650000000000007</v>
      </c>
      <c r="E7" s="6">
        <f t="shared" si="2"/>
        <v>7.5828255902513346</v>
      </c>
      <c r="F7" s="3">
        <v>86</v>
      </c>
      <c r="G7" s="3">
        <v>82</v>
      </c>
      <c r="H7" s="3">
        <v>89</v>
      </c>
      <c r="I7" s="3">
        <v>131</v>
      </c>
    </row>
    <row r="8" spans="1:9">
      <c r="A8" s="3">
        <f t="shared" si="3"/>
        <v>6000</v>
      </c>
      <c r="B8" s="3">
        <v>9.6</v>
      </c>
      <c r="C8" s="6">
        <f t="shared" si="0"/>
        <v>6.0586935941937519</v>
      </c>
      <c r="D8" s="6">
        <f t="shared" si="1"/>
        <v>7.08</v>
      </c>
      <c r="E8" s="6">
        <f t="shared" si="2"/>
        <v>8.088347296268088</v>
      </c>
      <c r="F8" s="3">
        <v>91</v>
      </c>
      <c r="G8" s="3">
        <v>82</v>
      </c>
      <c r="H8" s="3">
        <v>105</v>
      </c>
      <c r="I8" s="3">
        <v>125</v>
      </c>
    </row>
    <row r="9" spans="1:9">
      <c r="A9" s="3">
        <f t="shared" si="3"/>
        <v>7000</v>
      </c>
      <c r="B9" s="3">
        <v>8.4</v>
      </c>
      <c r="C9" s="6">
        <f t="shared" si="0"/>
        <v>6.1849163774061218</v>
      </c>
      <c r="D9" s="6">
        <f t="shared" si="1"/>
        <v>6.1950000000000003</v>
      </c>
      <c r="E9" s="6">
        <f t="shared" si="2"/>
        <v>8.2568545316070061</v>
      </c>
      <c r="F9" s="3">
        <v>89</v>
      </c>
      <c r="G9" s="3">
        <v>82</v>
      </c>
      <c r="H9" s="3">
        <v>126</v>
      </c>
      <c r="I9" s="3">
        <v>115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7.2</v>
      </c>
      <c r="C3" s="6">
        <f t="shared" ref="C3:C9" si="0">(A3*B3)/9507</f>
        <v>0.75733669927421898</v>
      </c>
      <c r="D3" s="6">
        <f t="shared" ref="D3:D9" si="1">SUM(B3*0.7375)</f>
        <v>5.3100000000000005</v>
      </c>
      <c r="E3" s="6">
        <f t="shared" ref="E3:E9" si="2">SUM(A3*D3)/5252</f>
        <v>1.0110434120335112</v>
      </c>
      <c r="F3" s="3">
        <v>74</v>
      </c>
      <c r="G3" s="3">
        <v>83</v>
      </c>
      <c r="H3" s="3">
        <v>13.6</v>
      </c>
      <c r="I3" s="3">
        <v>77.599999999999994</v>
      </c>
    </row>
    <row r="4" spans="1:9">
      <c r="A4" s="3">
        <f t="shared" ref="A4:A9" si="3">A3+1000</f>
        <v>2000</v>
      </c>
      <c r="B4" s="3">
        <v>7.2</v>
      </c>
      <c r="C4" s="6">
        <f t="shared" si="0"/>
        <v>1.514673398548438</v>
      </c>
      <c r="D4" s="6">
        <f t="shared" si="1"/>
        <v>5.3100000000000005</v>
      </c>
      <c r="E4" s="6">
        <f t="shared" si="2"/>
        <v>2.0220868240670224</v>
      </c>
      <c r="F4" s="3">
        <v>77</v>
      </c>
      <c r="G4" s="3">
        <v>83</v>
      </c>
      <c r="H4" s="3">
        <v>15.3</v>
      </c>
      <c r="I4" s="3">
        <v>56</v>
      </c>
    </row>
    <row r="5" spans="1:9">
      <c r="A5" s="3">
        <f t="shared" si="3"/>
        <v>3000</v>
      </c>
      <c r="B5" s="3">
        <v>9.6</v>
      </c>
      <c r="C5" s="6">
        <f t="shared" si="0"/>
        <v>3.0293467970968759</v>
      </c>
      <c r="D5" s="6">
        <f t="shared" si="1"/>
        <v>7.08</v>
      </c>
      <c r="E5" s="6">
        <f t="shared" si="2"/>
        <v>4.044173648134044</v>
      </c>
      <c r="F5" s="3">
        <v>80</v>
      </c>
      <c r="G5" s="3">
        <v>83</v>
      </c>
      <c r="H5" s="3">
        <v>36.700000000000003</v>
      </c>
      <c r="I5" s="3">
        <v>81</v>
      </c>
    </row>
    <row r="6" spans="1:9">
      <c r="A6" s="3">
        <f t="shared" si="3"/>
        <v>4000</v>
      </c>
      <c r="B6" s="3">
        <v>7.2</v>
      </c>
      <c r="C6" s="6">
        <f t="shared" si="0"/>
        <v>3.0293467970968759</v>
      </c>
      <c r="D6" s="6">
        <f t="shared" si="1"/>
        <v>5.3100000000000005</v>
      </c>
      <c r="E6" s="6">
        <f t="shared" si="2"/>
        <v>4.0441736481340449</v>
      </c>
      <c r="F6" s="3">
        <v>84</v>
      </c>
      <c r="G6" s="3">
        <v>83</v>
      </c>
      <c r="H6" s="3">
        <v>30</v>
      </c>
      <c r="I6" s="3">
        <v>58</v>
      </c>
    </row>
    <row r="7" spans="1:9">
      <c r="A7" s="3">
        <f t="shared" si="3"/>
        <v>5000</v>
      </c>
      <c r="B7" s="3">
        <v>7.2</v>
      </c>
      <c r="C7" s="6">
        <f t="shared" si="0"/>
        <v>3.7866834963710949</v>
      </c>
      <c r="D7" s="6">
        <f t="shared" si="1"/>
        <v>5.3100000000000005</v>
      </c>
      <c r="E7" s="6">
        <f t="shared" si="2"/>
        <v>5.0552170601675561</v>
      </c>
      <c r="F7" s="3">
        <v>81</v>
      </c>
      <c r="G7" s="3">
        <v>83</v>
      </c>
      <c r="H7" s="3">
        <v>47</v>
      </c>
      <c r="I7" s="3">
        <v>62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F8" s="3">
        <v>83</v>
      </c>
      <c r="G8" s="3">
        <v>83</v>
      </c>
      <c r="H8" s="3">
        <v>55</v>
      </c>
      <c r="I8" s="3">
        <v>64</v>
      </c>
    </row>
    <row r="9" spans="1:9">
      <c r="A9" s="3">
        <f t="shared" si="3"/>
        <v>7000</v>
      </c>
      <c r="B9" s="3">
        <v>9.6</v>
      </c>
      <c r="C9" s="6">
        <f t="shared" si="0"/>
        <v>7.0684758598927102</v>
      </c>
      <c r="D9" s="6">
        <f t="shared" si="1"/>
        <v>7.08</v>
      </c>
      <c r="E9" s="6">
        <f t="shared" si="2"/>
        <v>9.4364051789794363</v>
      </c>
      <c r="F9" s="3">
        <v>94</v>
      </c>
      <c r="G9" s="3">
        <v>83</v>
      </c>
      <c r="H9" s="3">
        <v>86</v>
      </c>
      <c r="I9" s="3">
        <v>78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7.2</v>
      </c>
      <c r="C3" s="6">
        <f t="shared" ref="C3:C9" si="0">(A3*B3)/9507</f>
        <v>0.75733669927421898</v>
      </c>
      <c r="D3" s="6">
        <f t="shared" ref="D3:D9" si="1">SUM(B3*0.7375)</f>
        <v>5.3100000000000005</v>
      </c>
      <c r="E3" s="6">
        <f t="shared" ref="E3:E9" si="2">SUM(A3*D3)/5252</f>
        <v>1.0110434120335112</v>
      </c>
      <c r="F3" s="3">
        <v>75</v>
      </c>
      <c r="G3" s="3">
        <v>86</v>
      </c>
      <c r="H3" s="3">
        <v>9.1999999999999993</v>
      </c>
      <c r="I3" s="3">
        <v>60</v>
      </c>
    </row>
    <row r="4" spans="1:9">
      <c r="A4" s="3">
        <f t="shared" ref="A4:A9" si="3">A3+1000</f>
        <v>2000</v>
      </c>
      <c r="B4" s="3">
        <v>6</v>
      </c>
      <c r="C4" s="6">
        <f t="shared" si="0"/>
        <v>1.2622278321236984</v>
      </c>
      <c r="D4" s="6">
        <f t="shared" si="1"/>
        <v>4.4250000000000007</v>
      </c>
      <c r="E4" s="6">
        <f t="shared" si="2"/>
        <v>1.6850723533891854</v>
      </c>
      <c r="F4" s="3">
        <v>78</v>
      </c>
      <c r="G4" s="3">
        <v>86</v>
      </c>
      <c r="H4" s="3">
        <v>13.7</v>
      </c>
      <c r="I4" s="3">
        <v>55</v>
      </c>
    </row>
    <row r="5" spans="1:9">
      <c r="A5" s="3">
        <f t="shared" si="3"/>
        <v>3000</v>
      </c>
      <c r="B5" s="3">
        <v>3.6</v>
      </c>
      <c r="C5" s="6">
        <f t="shared" si="0"/>
        <v>1.1360050489113285</v>
      </c>
      <c r="D5" s="6">
        <f t="shared" si="1"/>
        <v>2.6550000000000002</v>
      </c>
      <c r="E5" s="6">
        <f t="shared" si="2"/>
        <v>1.5165651180502668</v>
      </c>
      <c r="F5" s="3">
        <v>68</v>
      </c>
      <c r="G5" s="3">
        <v>87</v>
      </c>
      <c r="H5" s="3">
        <v>14.8</v>
      </c>
      <c r="I5" s="3">
        <v>45</v>
      </c>
    </row>
    <row r="6" spans="1:9">
      <c r="A6" s="3">
        <f t="shared" si="3"/>
        <v>4000</v>
      </c>
      <c r="B6" s="3">
        <v>2.4</v>
      </c>
      <c r="C6" s="6">
        <f t="shared" si="0"/>
        <v>1.0097822656989586</v>
      </c>
      <c r="D6" s="6">
        <f t="shared" si="1"/>
        <v>1.77</v>
      </c>
      <c r="E6" s="6">
        <f t="shared" si="2"/>
        <v>1.3480578827113481</v>
      </c>
      <c r="F6" s="3">
        <v>68</v>
      </c>
      <c r="G6" s="3">
        <v>91</v>
      </c>
      <c r="H6" s="3">
        <v>13</v>
      </c>
      <c r="I6" s="3">
        <v>35</v>
      </c>
    </row>
    <row r="7" spans="1:9">
      <c r="A7" s="3">
        <f t="shared" si="3"/>
        <v>5000</v>
      </c>
      <c r="B7" s="3">
        <v>2.4</v>
      </c>
      <c r="C7" s="6">
        <f t="shared" si="0"/>
        <v>1.2622278321236984</v>
      </c>
      <c r="D7" s="6">
        <f t="shared" si="1"/>
        <v>1.77</v>
      </c>
      <c r="E7" s="6">
        <f t="shared" si="2"/>
        <v>1.6850723533891852</v>
      </c>
      <c r="F7" s="3">
        <v>65</v>
      </c>
      <c r="G7" s="3">
        <v>91</v>
      </c>
      <c r="H7" s="3">
        <v>48.9</v>
      </c>
      <c r="I7" s="3">
        <v>36</v>
      </c>
    </row>
    <row r="8" spans="1:9">
      <c r="A8" s="3">
        <f t="shared" si="3"/>
        <v>6000</v>
      </c>
      <c r="B8" s="3">
        <v>2.4</v>
      </c>
      <c r="C8" s="6">
        <f t="shared" si="0"/>
        <v>1.514673398548438</v>
      </c>
      <c r="D8" s="6">
        <f t="shared" si="1"/>
        <v>1.77</v>
      </c>
      <c r="E8" s="6">
        <f t="shared" si="2"/>
        <v>2.022086824067022</v>
      </c>
      <c r="F8" s="3">
        <v>78</v>
      </c>
      <c r="G8" s="3">
        <v>93</v>
      </c>
      <c r="H8" s="3">
        <v>18.5</v>
      </c>
      <c r="I8" s="3">
        <v>32</v>
      </c>
    </row>
    <row r="9" spans="1:9">
      <c r="A9" s="3">
        <f t="shared" si="3"/>
        <v>7000</v>
      </c>
      <c r="B9" s="3">
        <v>2.4</v>
      </c>
      <c r="C9" s="6">
        <f t="shared" si="0"/>
        <v>1.7671189649731776</v>
      </c>
      <c r="D9" s="6">
        <f t="shared" si="1"/>
        <v>1.77</v>
      </c>
      <c r="E9" s="6">
        <f t="shared" si="2"/>
        <v>2.3591012947448591</v>
      </c>
      <c r="F9" s="3">
        <v>81</v>
      </c>
      <c r="G9" s="3">
        <v>96</v>
      </c>
      <c r="H9" s="3">
        <v>25</v>
      </c>
      <c r="I9" s="3">
        <v>36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2012-11-26T17:57:06Z</cp:lastPrinted>
  <dcterms:created xsi:type="dcterms:W3CDTF">2009-05-07T18:21:17Z</dcterms:created>
  <dcterms:modified xsi:type="dcterms:W3CDTF">2013-01-18T18:44:40Z</dcterms:modified>
</cp:coreProperties>
</file>